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8635" windowHeight="12015"/>
  </bookViews>
  <sheets>
    <sheet name="Прейскурантна ТО ВКГО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Print_Titles" localSheetId="0">'Прейскурантна ТО ВКГО'!$5:$7</definedName>
    <definedName name="_xlnm.Print_Area" localSheetId="0">'Прейскурантна ТО ВКГО'!$A$1:$G$100</definedName>
  </definedNames>
  <calcPr calcId="145621"/>
</workbook>
</file>

<file path=xl/calcChain.xml><?xml version="1.0" encoding="utf-8"?>
<calcChain xmlns="http://schemas.openxmlformats.org/spreadsheetml/2006/main">
  <c r="K94" i="2" l="1"/>
  <c r="S93" i="2"/>
  <c r="K93" i="2"/>
  <c r="C93" i="2"/>
  <c r="O93" i="2" s="1"/>
  <c r="M92" i="2"/>
  <c r="L92" i="2"/>
  <c r="K92" i="2"/>
  <c r="G92" i="2"/>
  <c r="H92" i="2" s="1"/>
  <c r="F92" i="2"/>
  <c r="D92" i="2"/>
  <c r="M91" i="2"/>
  <c r="L91" i="2"/>
  <c r="K91" i="2"/>
  <c r="G91" i="2"/>
  <c r="H91" i="2" s="1"/>
  <c r="F91" i="2"/>
  <c r="D91" i="2"/>
  <c r="M90" i="2"/>
  <c r="L90" i="2"/>
  <c r="K90" i="2"/>
  <c r="D90" i="2"/>
  <c r="M89" i="2"/>
  <c r="L89" i="2"/>
  <c r="K89" i="2"/>
  <c r="G89" i="2"/>
  <c r="H89" i="2" s="1"/>
  <c r="F89" i="2"/>
  <c r="D89" i="2"/>
  <c r="M88" i="2"/>
  <c r="L88" i="2"/>
  <c r="K88" i="2"/>
  <c r="D88" i="2"/>
  <c r="M87" i="2"/>
  <c r="L87" i="2"/>
  <c r="K87" i="2"/>
  <c r="G87" i="2"/>
  <c r="H87" i="2" s="1"/>
  <c r="F87" i="2"/>
  <c r="D87" i="2"/>
  <c r="M86" i="2"/>
  <c r="L86" i="2"/>
  <c r="K86" i="2"/>
  <c r="M85" i="2"/>
  <c r="L85" i="2"/>
  <c r="K85" i="2"/>
  <c r="G85" i="2"/>
  <c r="H85" i="2" s="1"/>
  <c r="F85" i="2"/>
  <c r="C85" i="2"/>
  <c r="M84" i="2"/>
  <c r="L84" i="2"/>
  <c r="K84" i="2"/>
  <c r="O83" i="2"/>
  <c r="M83" i="2"/>
  <c r="L83" i="2"/>
  <c r="K83" i="2"/>
  <c r="G83" i="2"/>
  <c r="H83" i="2" s="1"/>
  <c r="F83" i="2"/>
  <c r="C83" i="2"/>
  <c r="O82" i="2"/>
  <c r="M82" i="2"/>
  <c r="L82" i="2"/>
  <c r="K82" i="2"/>
  <c r="D82" i="2"/>
  <c r="M81" i="2"/>
  <c r="L81" i="2"/>
  <c r="K81" i="2"/>
  <c r="O81" i="2" s="1"/>
  <c r="D81" i="2"/>
  <c r="O80" i="2"/>
  <c r="M80" i="2"/>
  <c r="L80" i="2"/>
  <c r="K80" i="2"/>
  <c r="G80" i="2"/>
  <c r="H80" i="2" s="1"/>
  <c r="F80" i="2"/>
  <c r="D80" i="2"/>
  <c r="O79" i="2"/>
  <c r="M79" i="2"/>
  <c r="L79" i="2"/>
  <c r="K79" i="2"/>
  <c r="D79" i="2"/>
  <c r="M78" i="2"/>
  <c r="L78" i="2"/>
  <c r="K78" i="2"/>
  <c r="O78" i="2" s="1"/>
  <c r="D78" i="2"/>
  <c r="K77" i="2"/>
  <c r="G77" i="2"/>
  <c r="H77" i="2" s="1"/>
  <c r="F77" i="2"/>
  <c r="C77" i="2"/>
  <c r="M76" i="2"/>
  <c r="L76" i="2"/>
  <c r="K76" i="2"/>
  <c r="D76" i="2"/>
  <c r="M75" i="2"/>
  <c r="L75" i="2"/>
  <c r="K75" i="2"/>
  <c r="D75" i="2"/>
  <c r="G74" i="2"/>
  <c r="H74" i="2" s="1"/>
  <c r="F74" i="2"/>
  <c r="C74" i="2"/>
  <c r="C94" i="2" s="1"/>
  <c r="O94" i="2" s="1"/>
  <c r="D73" i="2"/>
  <c r="D72" i="2"/>
  <c r="G71" i="2"/>
  <c r="H71" i="2" s="1"/>
  <c r="F71" i="2"/>
  <c r="C71" i="2"/>
  <c r="S71" i="2" s="1"/>
  <c r="M70" i="2"/>
  <c r="L70" i="2"/>
  <c r="K70" i="2"/>
  <c r="D70" i="2"/>
  <c r="M69" i="2"/>
  <c r="L69" i="2"/>
  <c r="K69" i="2"/>
  <c r="D69" i="2"/>
  <c r="G68" i="2"/>
  <c r="H68" i="2" s="1"/>
  <c r="F68" i="2"/>
  <c r="C68" i="2"/>
  <c r="S68" i="2" s="1"/>
  <c r="M67" i="2"/>
  <c r="L67" i="2"/>
  <c r="K67" i="2"/>
  <c r="D67" i="2"/>
  <c r="M66" i="2"/>
  <c r="L66" i="2"/>
  <c r="K66" i="2"/>
  <c r="D66" i="2"/>
  <c r="G65" i="2"/>
  <c r="H65" i="2" s="1"/>
  <c r="F65" i="2"/>
  <c r="C65" i="2"/>
  <c r="S65" i="2" s="1"/>
  <c r="O64" i="2"/>
  <c r="E64" i="2"/>
  <c r="D64" i="2"/>
  <c r="O63" i="2"/>
  <c r="E63" i="2"/>
  <c r="D63" i="2"/>
  <c r="G62" i="2"/>
  <c r="H62" i="2" s="1"/>
  <c r="F62" i="2"/>
  <c r="C62" i="2"/>
  <c r="S62" i="2" s="1"/>
  <c r="O61" i="2"/>
  <c r="E61" i="2"/>
  <c r="Q61" i="2" s="1"/>
  <c r="D61" i="2"/>
  <c r="P61" i="2" s="1"/>
  <c r="Q60" i="2"/>
  <c r="O60" i="2"/>
  <c r="E60" i="2"/>
  <c r="D60" i="2"/>
  <c r="P60" i="2" s="1"/>
  <c r="G59" i="2"/>
  <c r="H59" i="2" s="1"/>
  <c r="F59" i="2"/>
  <c r="C59" i="2"/>
  <c r="S59" i="2" s="1"/>
  <c r="M58" i="2"/>
  <c r="L58" i="2"/>
  <c r="K58" i="2"/>
  <c r="O58" i="2" s="1"/>
  <c r="E58" i="2"/>
  <c r="D58" i="2"/>
  <c r="P58" i="2" s="1"/>
  <c r="M57" i="2"/>
  <c r="L57" i="2"/>
  <c r="K57" i="2"/>
  <c r="O57" i="2" s="1"/>
  <c r="E57" i="2"/>
  <c r="Q57" i="2" s="1"/>
  <c r="D57" i="2"/>
  <c r="G56" i="2"/>
  <c r="H56" i="2" s="1"/>
  <c r="F56" i="2"/>
  <c r="C56" i="2"/>
  <c r="S56" i="2" s="1"/>
  <c r="M55" i="2"/>
  <c r="L55" i="2"/>
  <c r="K55" i="2"/>
  <c r="O55" i="2" s="1"/>
  <c r="E55" i="2"/>
  <c r="Q55" i="2" s="1"/>
  <c r="D55" i="2"/>
  <c r="M54" i="2"/>
  <c r="L54" i="2"/>
  <c r="K54" i="2"/>
  <c r="O54" i="2" s="1"/>
  <c r="E54" i="2"/>
  <c r="D54" i="2"/>
  <c r="P54" i="2" s="1"/>
  <c r="G53" i="2"/>
  <c r="H53" i="2" s="1"/>
  <c r="F53" i="2"/>
  <c r="C53" i="2"/>
  <c r="S53" i="2" s="1"/>
  <c r="M52" i="2"/>
  <c r="L52" i="2"/>
  <c r="K52" i="2"/>
  <c r="O52" i="2" s="1"/>
  <c r="E52" i="2"/>
  <c r="D52" i="2"/>
  <c r="M51" i="2"/>
  <c r="L51" i="2"/>
  <c r="K51" i="2"/>
  <c r="O51" i="2" s="1"/>
  <c r="E51" i="2"/>
  <c r="D51" i="2"/>
  <c r="K50" i="2"/>
  <c r="H50" i="2"/>
  <c r="G50" i="2"/>
  <c r="F50" i="2"/>
  <c r="C50" i="2"/>
  <c r="S50" i="2" s="1"/>
  <c r="E46" i="2"/>
  <c r="G44" i="2"/>
  <c r="H44" i="2" s="1"/>
  <c r="F44" i="2"/>
  <c r="E44" i="2"/>
  <c r="G43" i="2"/>
  <c r="H43" i="2" s="1"/>
  <c r="E43" i="2"/>
  <c r="A43" i="2"/>
  <c r="G42" i="2"/>
  <c r="H42" i="2" s="1"/>
  <c r="E42" i="2"/>
  <c r="A42" i="2"/>
  <c r="G41" i="2"/>
  <c r="H41" i="2" s="1"/>
  <c r="E41" i="2"/>
  <c r="A41" i="2"/>
  <c r="F39" i="2"/>
  <c r="G38" i="2"/>
  <c r="H38" i="2" s="1"/>
  <c r="E38" i="2"/>
  <c r="A38" i="2"/>
  <c r="G37" i="2"/>
  <c r="H37" i="2" s="1"/>
  <c r="E37" i="2"/>
  <c r="A37" i="2"/>
  <c r="G36" i="2"/>
  <c r="H36" i="2" s="1"/>
  <c r="E36" i="2"/>
  <c r="A36" i="2"/>
  <c r="G35" i="2"/>
  <c r="H35" i="2" s="1"/>
  <c r="E35" i="2"/>
  <c r="A35" i="2"/>
  <c r="A34" i="2"/>
  <c r="F33" i="2"/>
  <c r="G31" i="2"/>
  <c r="H31" i="2" s="1"/>
  <c r="F31" i="2"/>
  <c r="A30" i="2"/>
  <c r="G28" i="2"/>
  <c r="H28" i="2" s="1"/>
  <c r="F28" i="2"/>
  <c r="G25" i="2"/>
  <c r="H25" i="2" s="1"/>
  <c r="F25" i="2"/>
  <c r="G17" i="2"/>
  <c r="H17" i="2" s="1"/>
  <c r="F17" i="2"/>
  <c r="A11" i="2"/>
  <c r="G9" i="2"/>
  <c r="H9" i="2" s="1"/>
  <c r="F9" i="2"/>
  <c r="A6" i="2"/>
  <c r="O50" i="2" l="1"/>
  <c r="O85" i="2"/>
  <c r="D93" i="2"/>
  <c r="P93" i="2" s="1"/>
  <c r="I49" i="2"/>
  <c r="Q58" i="2"/>
  <c r="D50" i="2"/>
  <c r="P50" i="2" s="1"/>
  <c r="Q54" i="2"/>
  <c r="P55" i="2"/>
  <c r="P57" i="2"/>
  <c r="O77" i="2"/>
  <c r="E53" i="2"/>
  <c r="Q53" i="2" s="1"/>
  <c r="O53" i="2"/>
  <c r="E56" i="2"/>
  <c r="Q56" i="2" s="1"/>
  <c r="O56" i="2"/>
  <c r="E59" i="2"/>
  <c r="Q59" i="2" s="1"/>
  <c r="O59" i="2"/>
  <c r="E62" i="2"/>
  <c r="Q62" i="2" s="1"/>
  <c r="O62" i="2"/>
  <c r="E65" i="2"/>
  <c r="Q65" i="2" s="1"/>
  <c r="O65" i="2"/>
  <c r="E68" i="2"/>
  <c r="Q68" i="2" s="1"/>
  <c r="O68" i="2"/>
  <c r="E71" i="2"/>
  <c r="Q71" i="2" s="1"/>
  <c r="O71" i="2"/>
  <c r="E74" i="2"/>
  <c r="O74" i="2"/>
  <c r="E77" i="2"/>
  <c r="Q77" i="2" s="1"/>
  <c r="S77" i="2"/>
  <c r="E50" i="2"/>
  <c r="Q50" i="2" s="1"/>
  <c r="D53" i="2"/>
  <c r="P53" i="2" s="1"/>
  <c r="D56" i="2"/>
  <c r="P56" i="2" s="1"/>
  <c r="D59" i="2"/>
  <c r="P59" i="2" s="1"/>
  <c r="D62" i="2"/>
  <c r="P62" i="2" s="1"/>
  <c r="D65" i="2"/>
  <c r="P65" i="2" s="1"/>
  <c r="D68" i="2"/>
  <c r="P68" i="2" s="1"/>
  <c r="D71" i="2"/>
  <c r="P71" i="2" s="1"/>
  <c r="D74" i="2"/>
  <c r="S74" i="2"/>
  <c r="D77" i="2"/>
  <c r="P77" i="2" s="1"/>
  <c r="E93" i="2"/>
  <c r="Q93" i="2" s="1"/>
  <c r="S94" i="2" l="1"/>
  <c r="P74" i="2"/>
  <c r="D94" i="2"/>
  <c r="P94" i="2" s="1"/>
  <c r="E94" i="2"/>
  <c r="Q94" i="2" s="1"/>
  <c r="Q74" i="2"/>
</calcChain>
</file>

<file path=xl/sharedStrings.xml><?xml version="1.0" encoding="utf-8"?>
<sst xmlns="http://schemas.openxmlformats.org/spreadsheetml/2006/main" count="104" uniqueCount="69">
  <si>
    <t>Перечень тарифов</t>
  </si>
  <si>
    <t>Ед. изм.</t>
  </si>
  <si>
    <t>Техническое обслуживание ВДГО</t>
  </si>
  <si>
    <t>Обход и осмотр трассы наружного (подземного) газопровода</t>
  </si>
  <si>
    <t>Проверка герметичности подземного газопровода (стального) приборным методом без вскрытия грунта</t>
  </si>
  <si>
    <t>Коррозионное обследование стального подземного газопровода</t>
  </si>
  <si>
    <t>Обследование состояния изоляционного покрытия стального подземного газопровода приборным методом без вскрытия грунта</t>
  </si>
  <si>
    <t>Проверка герметичности подземного газопровода (полиэтиленового) приборным методом без вскрытия грунта</t>
  </si>
  <si>
    <t>Обход и осмотр трассы фасадного газопровода</t>
  </si>
  <si>
    <t>Обход и осмотр трассы наружного (надземного) газопровода</t>
  </si>
  <si>
    <t>Техническое обслуживание внутридомового газопровода</t>
  </si>
  <si>
    <t xml:space="preserve">- Техническое обслуживание внутриквартирной газовой разводки или Техническое обслуживание внутридомового газопровода в домовладении </t>
  </si>
  <si>
    <t xml:space="preserve">- Техническое обслуживание внутриквартирной газовой разводки </t>
  </si>
  <si>
    <t>Техническое обслуживание  ВКГО</t>
  </si>
  <si>
    <t>- для газовых приборов, аппаратов и установок - на 1 прибор, аппарат, установку, а именно:</t>
  </si>
  <si>
    <t>Техническое обслуживание котла</t>
  </si>
  <si>
    <t>-т/о котла с атмосферной горелкой мощностью от 31 до 60 кВт (с бойлером и без бойлера)</t>
  </si>
  <si>
    <t>- т/о котла с вентиляторной горелкой мощностью до 30 кВт (с бойлером и без бойлера)</t>
  </si>
  <si>
    <t xml:space="preserve">Техническое обслуживание внутриквартирной газовой разводки или Техническое обслуживание внутридомового газопровода в домовладении </t>
  </si>
  <si>
    <t>- т/о котла с вентиляторной горелкой мощностью от 31 до 60 кВт (с бойлером и без бойлера)</t>
  </si>
  <si>
    <t>- т/о котла с вентиляторной горелкой мощностью от 61 до 140 кВт (с бойлером и без бойлера)</t>
  </si>
  <si>
    <t>Техническое обслуживание проточного водонагревателя</t>
  </si>
  <si>
    <t>Техническое обслуживание плиты газовой четырехгорелочной</t>
  </si>
  <si>
    <t>Техническое обслуживание плиты газовой двухгорелочной</t>
  </si>
  <si>
    <t>Техническое обслуживание варочной панели</t>
  </si>
  <si>
    <t>Техническое обслуживание духового шкафа</t>
  </si>
  <si>
    <t>- т/о бытовых газовых счетчиков - на 1 счетчик.</t>
  </si>
  <si>
    <t>Техническое обслуживание бытового газового счетчика</t>
  </si>
  <si>
    <t>- т/о  ГРП и ШРП пропускной способностью &gt; 50 м3/ч</t>
  </si>
  <si>
    <t xml:space="preserve">Техническое обслуживание </t>
  </si>
  <si>
    <t>- т/о  ШРП пропускной способностью &lt; 50 м3/ч</t>
  </si>
  <si>
    <t>- т/о  сигнализатора загазованности</t>
  </si>
  <si>
    <t>Техническое обслуживание сигнализатора загазованности (кроме проверки контрольными смесями)</t>
  </si>
  <si>
    <t>- технический осмотр  ГРП</t>
  </si>
  <si>
    <t>Технический осмотр ГРП</t>
  </si>
  <si>
    <t>* Тарифы не учитывают повышающие коэффициенты на перезды, расходы по начислению и сбору денежных средств за оказанные работы и услуги</t>
  </si>
  <si>
    <t>Заместитель генерального директора по экономике и финансам</t>
  </si>
  <si>
    <t>Н.П. Саперова</t>
  </si>
  <si>
    <t>Начальник ПЭО</t>
  </si>
  <si>
    <t>Т.А. Дорменёва</t>
  </si>
  <si>
    <t>Приложение № 2
"Утверждено"
 Приказом АО "Газпром газораспределение Великий Новгород"</t>
  </si>
  <si>
    <t>от __________________ №__________</t>
  </si>
  <si>
    <t xml:space="preserve">Прейскурант тарифов на услуги, предоставляемые физическим лицам по техническому обслуживанию ВКГО 
при оплате в рассрочку </t>
  </si>
  <si>
    <t>Тариф за ед. оборудования без рассрочки, руб. с НДС</t>
  </si>
  <si>
    <t>Тариф за ед. оборудования с рассрочкой на год, 
руб. с НДС</t>
  </si>
  <si>
    <t>Тариф за ед. оборудования с рассрочкой на 3 года, 
руб. с НДС</t>
  </si>
  <si>
    <t>первонач</t>
  </si>
  <si>
    <t>отклон</t>
  </si>
  <si>
    <t>- т/о подземного газопровода стального среднего давления, входящего в состав внутридомового газового оборудования - на 1 км.;</t>
  </si>
  <si>
    <t>- т/о подземного газопровода стального низкого давления, входящего в состав внутридомового газового оборудования - на 1 км.;</t>
  </si>
  <si>
    <t>- т/о подземного газопровода полиэтиленового среднего и низкого давления, входящего в состав внутридомового газового оборудования - на 1 км.;</t>
  </si>
  <si>
    <t>- т/о надземного газопровода среднего и низкого давления, входящего в состав внутридомового газового оборудования - на 1км (фасад);</t>
  </si>
  <si>
    <t>- т/о надземного газопровода среднего и низкого давления, входящего в состав внутридомового газового оборудования - на 1км.;</t>
  </si>
  <si>
    <t xml:space="preserve">- т/о внутридомовых газопроводов - на 1 стояк </t>
  </si>
  <si>
    <t>- т/о фланцевых и резьбовых соединений, сварных стыков на газопроводе в подъезде жилого здания - на 10 соединений;</t>
  </si>
  <si>
    <t>Проверка на герметичность фланцевых, резьбовых соединений  и  сварных стыков на газопроводе в подъезде здания при диаметре:</t>
  </si>
  <si>
    <t>- т/о внутридомового газопровода - на 1 погонный метр;</t>
  </si>
  <si>
    <t>базовые трудозатраты по ВКГО</t>
  </si>
  <si>
    <t xml:space="preserve">-т/о котла с атмосферной горелкой мощностью до 30 кВт (с бойлером и без бойлера) </t>
  </si>
  <si>
    <t>шт.</t>
  </si>
  <si>
    <t xml:space="preserve">- т/о проточного водонагревателя </t>
  </si>
  <si>
    <t xml:space="preserve">- т/о плиты газовой четырехгорелочной </t>
  </si>
  <si>
    <t xml:space="preserve">- т/о  плиты газовой двухгорелочной </t>
  </si>
  <si>
    <t xml:space="preserve">- т/о варочной панели </t>
  </si>
  <si>
    <t xml:space="preserve">- т/о духового шкафа </t>
  </si>
  <si>
    <t>- технический осмотр  ПРГ пропускной способностью &gt; 50 куб. м/час</t>
  </si>
  <si>
    <t>- технический осмотр ПРГ пропускной способностью &lt; 50 куб. м/час</t>
  </si>
  <si>
    <t xml:space="preserve">- т/о плиты газовой трехгорелочной </t>
  </si>
  <si>
    <t>- т/о плиты газовой четырехгорелочной (с электрической духовкой)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</si>
</sst>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1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5" fillId="0" borderId="0" applyFont="0" applyFill="0" applyBorder="0" applyAlignment="0" applyProtection="0"/>
    <xf numFmtId="0" fontId="5" fillId="0" borderId="0"/>
    <xf numFmtId="0" fontId="1" fillId="0" borderId="0"/>
    <xf numFmtId="0" fontId="8" fillId="0" borderId="0"/>
    <xf numFmtId="0" fontId="5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4">
    <xf numFmtId="0" fontId="0" fillId="0" borderId="0" xfId="0"/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49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left" vertical="center" indent="2"/>
    </xf>
    <xf numFmtId="0" fontId="6" fillId="0" borderId="0" xfId="0" applyFont="1" applyFill="1" applyAlignment="1">
      <alignment horizontal="left" vertical="center" indent="2"/>
    </xf>
    <xf numFmtId="0" fontId="6" fillId="0" borderId="0" xfId="0" applyFont="1" applyAlignment="1">
      <alignment horizontal="left" vertical="center" indent="2"/>
    </xf>
    <xf numFmtId="0" fontId="6" fillId="3" borderId="1" xfId="0" applyFont="1" applyFill="1" applyBorder="1" applyAlignment="1">
      <alignment horizontal="left" vertical="center" indent="2"/>
    </xf>
    <xf numFmtId="0" fontId="6" fillId="0" borderId="0" xfId="0" applyFont="1" applyAlignment="1">
      <alignment vertical="center"/>
    </xf>
    <xf numFmtId="0" fontId="6" fillId="3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 wrapText="1" indent="3"/>
    </xf>
    <xf numFmtId="165" fontId="2" fillId="0" borderId="0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4" fillId="0" borderId="0" xfId="0" applyNumberFormat="1" applyFont="1" applyAlignment="1">
      <alignment horizontal="left" wrapText="1"/>
    </xf>
    <xf numFmtId="165" fontId="2" fillId="0" borderId="0" xfId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3" fillId="3" borderId="1" xfId="0" applyNumberFormat="1" applyFont="1" applyFill="1" applyBorder="1" applyAlignment="1">
      <alignment horizontal="center" vertical="center"/>
    </xf>
    <xf numFmtId="165" fontId="6" fillId="0" borderId="0" xfId="1" applyFont="1" applyFill="1" applyBorder="1" applyAlignment="1">
      <alignment horizontal="center" vertical="center"/>
    </xf>
    <xf numFmtId="165" fontId="6" fillId="5" borderId="0" xfId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left" vertical="center" indent="2"/>
    </xf>
    <xf numFmtId="0" fontId="6" fillId="3" borderId="1" xfId="0" applyFont="1" applyFill="1" applyBorder="1" applyAlignment="1">
      <alignment horizontal="center" vertical="center"/>
    </xf>
    <xf numFmtId="165" fontId="6" fillId="0" borderId="0" xfId="1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justify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5" fontId="2" fillId="3" borderId="0" xfId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5" fontId="2" fillId="0" borderId="0" xfId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10" fontId="2" fillId="0" borderId="0" xfId="0" applyNumberFormat="1" applyFont="1" applyFill="1" applyAlignme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wrapText="1"/>
    </xf>
    <xf numFmtId="2" fontId="9" fillId="0" borderId="0" xfId="0" applyNumberFormat="1" applyFont="1" applyFill="1" applyBorder="1" applyAlignment="1">
      <alignment vertical="center"/>
    </xf>
    <xf numFmtId="0" fontId="9" fillId="3" borderId="0" xfId="0" applyFont="1" applyFill="1" applyAlignment="1">
      <alignment horizontal="left" vertical="center" wrapText="1" indent="3"/>
    </xf>
    <xf numFmtId="2" fontId="9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9" fontId="7" fillId="0" borderId="2" xfId="0" applyNumberFormat="1" applyFont="1" applyBorder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4" xfId="4"/>
    <cellStyle name="Финансовый" xfId="1" builtinId="3"/>
    <cellStyle name="Финансовый 2" xfId="5"/>
    <cellStyle name="Финансов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lgas\dfsvol\&#1059;&#1087;&#1088;&#1072;&#1074;&#1083;&#1077;&#1085;&#1080;&#1077;\&#1043;&#1088;&#1091;&#1087;&#1087;&#1086;&#1074;&#1099;&#1077;\&#1055;&#1083;&#1072;&#1085;&#1086;&#1074;&#1099;&#1081;\&#1050;&#1072;&#1083;&#1100;&#1082;&#1091;&#1083;&#1103;&#1094;&#1080;&#1080;\2017\&#1042;&#1044;&#1043;&#1054;\&#1058;&#1054;_&#1042;&#1044;&#1043;&#1054;_&#1042;&#1050;&#1043;&#1054;_2017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vgw8\&#1059;&#1087;&#1088;&#1072;&#1074;&#1083;&#1077;&#1085;&#1080;&#1077;\&#1043;&#1088;&#1091;&#1087;&#1087;&#1086;&#1074;&#1099;&#1077;\&#1055;&#1083;&#1072;&#1085;&#1086;&#1074;&#1099;&#1081;\&#1044;&#1086;&#1088;&#1084;&#1077;&#1085;&#1105;&#1074;&#1072;\&#1042;&#1044;&#1043;&#1054;\&#1058;&#1072;&#1088;&#1080;&#1092;&#1099;%202014\&#1050;&#1072;&#1083;&#1100;&#1082;&#1091;&#1083;&#1103;&#1094;&#1080;&#1103;_&#1073;&#1077;&#1079;%20&#1088;&#1072;&#1079;&#1074;&#1086;&#1076;&#1082;&#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lgas\dfsvol\&#1059;&#1087;&#1088;&#1072;&#1074;&#1083;&#1077;&#1085;&#1080;&#1077;\&#1043;&#1088;&#1091;&#1087;&#1087;&#1086;&#1074;&#1099;&#1077;\&#1055;&#1083;&#1072;&#1085;&#1086;&#1074;&#1099;&#1081;\&#1050;&#1072;&#1083;&#1100;&#1082;&#1091;&#1083;&#1103;&#1094;&#1080;&#1080;\2016\&#1042;&#1044;&#1043;&#1054;\&#1058;&#1054;_&#1042;&#1044;&#1043;&#1054;_&#1042;&#1050;&#1043;&#1054;_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lgas\dfsvol\&#1059;&#1087;&#1088;&#1072;&#1074;&#1083;&#1077;&#1085;&#1080;&#1077;\&#1043;&#1088;&#1091;&#1087;&#1087;&#1086;&#1074;&#1099;&#1077;\&#1055;&#1083;&#1072;&#1085;&#1086;&#1074;&#1099;&#1081;\&#1050;&#1072;&#1083;&#1100;&#1082;&#1091;&#1083;&#1103;&#1094;&#1080;&#1080;\2017\&#1042;&#1044;&#1043;&#1054;\&#1087;&#1088;&#1080;&#1083;&#1086;&#1078;&#1077;&#1085;&#1080;&#1077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"/>
      <sheetName val="Охрана труда"/>
      <sheetName val="Материалы_сети"/>
      <sheetName val="Материалы_ВКГО"/>
      <sheetName val="Материалы_ВДГО без фас и подз"/>
      <sheetName val="Инструмент ВДГО"/>
      <sheetName val="Проездные  билеты"/>
      <sheetName val="Перечень тарифов"/>
      <sheetName val="Тарифы"/>
      <sheetName val="Прейскурант для утвержденияВДГО"/>
      <sheetName val="Прейскурант для утвержденияВКГО"/>
      <sheetName val="дост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0">
          <cell r="A30" t="str">
            <v>Проверка герметичности внутридомового газопровода и технологических устройств на нем при количестве приборов на одном стояке (за один стояк):</v>
          </cell>
        </row>
      </sheetData>
      <sheetData sheetId="8">
        <row r="5">
          <cell r="AE5">
            <v>19155.47505481806</v>
          </cell>
        </row>
        <row r="46">
          <cell r="AG46">
            <v>1108.5181083103255</v>
          </cell>
        </row>
        <row r="49">
          <cell r="AG49">
            <v>1310.5634476172377</v>
          </cell>
        </row>
        <row r="52">
          <cell r="AG52">
            <v>1108.5181075916607</v>
          </cell>
        </row>
        <row r="55">
          <cell r="AG55">
            <v>1310.5632645163921</v>
          </cell>
        </row>
        <row r="58">
          <cell r="AG58">
            <v>1310.5641510073815</v>
          </cell>
        </row>
        <row r="61">
          <cell r="AG61">
            <v>1070.2933460729894</v>
          </cell>
        </row>
        <row r="64">
          <cell r="AG64">
            <v>535.14667333560737</v>
          </cell>
        </row>
        <row r="67">
          <cell r="AG67">
            <v>404.09034222439357</v>
          </cell>
        </row>
        <row r="70">
          <cell r="AG70">
            <v>404.09034371511484</v>
          </cell>
        </row>
        <row r="73">
          <cell r="AG73">
            <v>245.7303410153915</v>
          </cell>
        </row>
        <row r="90">
          <cell r="AG90">
            <v>431.39337254905467</v>
          </cell>
        </row>
      </sheetData>
      <sheetData sheetId="9">
        <row r="7">
          <cell r="A7" t="str">
            <v>С 01.07.2017 г.</v>
          </cell>
        </row>
      </sheetData>
      <sheetData sheetId="10"/>
      <sheetData sheetId="11">
        <row r="6">
          <cell r="H6">
            <v>83.039999999999992</v>
          </cell>
          <cell r="I6">
            <v>249.12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аботная плата"/>
      <sheetName val="ТО ВДГО дораб."/>
      <sheetName val="Материалы_ВДГО"/>
      <sheetName val="Материалы_сети"/>
      <sheetName val="Охрана труда"/>
      <sheetName val="Заработная плата (2)"/>
      <sheetName val="Перечень тарифов"/>
      <sheetName val="Тарифы"/>
      <sheetName val="Инструмент ВДГО"/>
      <sheetName val="Проездные  билеты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F3">
            <v>224358.12624400001</v>
          </cell>
        </row>
      </sheetData>
      <sheetData sheetId="7">
        <row r="5">
          <cell r="AC5">
            <v>5885.4153322321881</v>
          </cell>
        </row>
        <row r="13">
          <cell r="AC13">
            <v>3392.5955023420356</v>
          </cell>
        </row>
        <row r="21">
          <cell r="AC21">
            <v>2029.7195885848296</v>
          </cell>
        </row>
        <row r="24">
          <cell r="AC24">
            <v>3327.0910698731595</v>
          </cell>
        </row>
        <row r="27">
          <cell r="AC27">
            <v>0</v>
          </cell>
        </row>
        <row r="29">
          <cell r="AC29">
            <v>197.66129243670073</v>
          </cell>
        </row>
        <row r="30">
          <cell r="AC30">
            <v>228.0707239794389</v>
          </cell>
        </row>
        <row r="31">
          <cell r="AC31">
            <v>273.6848707465706</v>
          </cell>
        </row>
        <row r="32">
          <cell r="AC32">
            <v>319.2990280463103</v>
          </cell>
        </row>
        <row r="35">
          <cell r="AC35">
            <v>50.36245621597724</v>
          </cell>
        </row>
        <row r="36">
          <cell r="AC36">
            <v>65.174943420203846</v>
          </cell>
        </row>
        <row r="37">
          <cell r="AC37">
            <v>103.68741103606774</v>
          </cell>
        </row>
        <row r="38">
          <cell r="AC38">
            <v>18.042390235354805</v>
          </cell>
        </row>
        <row r="43">
          <cell r="AC43">
            <v>855.59152667489354</v>
          </cell>
        </row>
        <row r="46">
          <cell r="AC46">
            <v>1140.7885775023281</v>
          </cell>
        </row>
        <row r="49">
          <cell r="AC49">
            <v>855.5915220919743</v>
          </cell>
        </row>
        <row r="52">
          <cell r="AC52">
            <v>1140.7887016811301</v>
          </cell>
        </row>
        <row r="55">
          <cell r="AC55">
            <v>1425.9861650406765</v>
          </cell>
        </row>
        <row r="58">
          <cell r="AC58">
            <v>296.60506111977907</v>
          </cell>
        </row>
        <row r="61">
          <cell r="AC61">
            <v>139.74661544084546</v>
          </cell>
        </row>
        <row r="64">
          <cell r="AC64">
            <v>105.52295378515269</v>
          </cell>
        </row>
        <row r="67">
          <cell r="AC67">
            <v>105.52295418021065</v>
          </cell>
        </row>
        <row r="70">
          <cell r="AC70">
            <v>64.169365459202467</v>
          </cell>
        </row>
        <row r="73">
          <cell r="AC73">
            <v>42.779576351698104</v>
          </cell>
        </row>
        <row r="76">
          <cell r="AC76">
            <v>6492.181762844617</v>
          </cell>
        </row>
        <row r="78">
          <cell r="AC78">
            <v>2225.9842130329334</v>
          </cell>
        </row>
        <row r="80">
          <cell r="AC80">
            <v>70.721674970014675</v>
          </cell>
        </row>
        <row r="82">
          <cell r="AC82">
            <v>7911.1806859475137</v>
          </cell>
        </row>
        <row r="83">
          <cell r="AC83">
            <v>7911.1806859475137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аботная плата"/>
      <sheetName val="ТО ВДГО дораб."/>
      <sheetName val="Материалы_ВДГО"/>
      <sheetName val="Материалы_сети"/>
      <sheetName val="Охрана труда"/>
      <sheetName val="Заработная плата (2)"/>
      <sheetName val="Перечень тарифов"/>
      <sheetName val="Тарифы"/>
      <sheetName val="Тарифы с доставкой"/>
      <sheetName val="Инструмент ВДГО"/>
      <sheetName val="Проездные  билеты"/>
      <sheetName val="Прейскурант"/>
      <sheetName val="Прейскурант для утвержденияВДГО"/>
      <sheetName val="Прейскурант для утвержденияВКГО"/>
      <sheetName val="Тарифы к изменению"/>
    </sheetNames>
    <sheetDataSet>
      <sheetData sheetId="0"/>
      <sheetData sheetId="1"/>
      <sheetData sheetId="2"/>
      <sheetData sheetId="3">
        <row r="8">
          <cell r="E8">
            <v>1785.71</v>
          </cell>
        </row>
      </sheetData>
      <sheetData sheetId="4"/>
      <sheetData sheetId="5"/>
      <sheetData sheetId="6">
        <row r="4">
          <cell r="P4">
            <v>1587352.5984</v>
          </cell>
        </row>
      </sheetData>
      <sheetData sheetId="7"/>
      <sheetData sheetId="8"/>
      <sheetData sheetId="9"/>
      <sheetData sheetId="10"/>
      <sheetData sheetId="11"/>
      <sheetData sheetId="12">
        <row r="10">
          <cell r="AE10">
            <v>17195.927010443036</v>
          </cell>
        </row>
      </sheetData>
      <sheetData sheetId="13">
        <row r="50">
          <cell r="AG50">
            <v>1062.5378342114675</v>
          </cell>
        </row>
        <row r="51">
          <cell r="AH51">
            <v>0</v>
          </cell>
        </row>
        <row r="52">
          <cell r="AH52">
            <v>0</v>
          </cell>
        </row>
        <row r="54">
          <cell r="AH54">
            <v>0</v>
          </cell>
        </row>
        <row r="55">
          <cell r="AH55">
            <v>0</v>
          </cell>
        </row>
        <row r="57">
          <cell r="AH57">
            <v>0</v>
          </cell>
        </row>
        <row r="58">
          <cell r="AH58">
            <v>0</v>
          </cell>
        </row>
        <row r="66">
          <cell r="AH66">
            <v>0</v>
          </cell>
        </row>
        <row r="67">
          <cell r="AH67">
            <v>0</v>
          </cell>
        </row>
        <row r="69">
          <cell r="AH69">
            <v>0</v>
          </cell>
        </row>
        <row r="70">
          <cell r="AH70">
            <v>0</v>
          </cell>
        </row>
        <row r="75">
          <cell r="AH75">
            <v>0</v>
          </cell>
        </row>
        <row r="76">
          <cell r="AH76">
            <v>0</v>
          </cell>
        </row>
        <row r="77">
          <cell r="AG77">
            <v>236.53743486885293</v>
          </cell>
        </row>
        <row r="78">
          <cell r="AH78">
            <v>0</v>
          </cell>
        </row>
        <row r="79">
          <cell r="AH79">
            <v>0</v>
          </cell>
        </row>
        <row r="80">
          <cell r="AH80">
            <v>0</v>
          </cell>
        </row>
        <row r="81">
          <cell r="AH81">
            <v>0</v>
          </cell>
        </row>
        <row r="82">
          <cell r="AH82">
            <v>0</v>
          </cell>
        </row>
        <row r="83">
          <cell r="AH83">
            <v>0</v>
          </cell>
        </row>
        <row r="84">
          <cell r="AH84">
            <v>0</v>
          </cell>
        </row>
        <row r="85">
          <cell r="AH85">
            <v>0</v>
          </cell>
        </row>
        <row r="86">
          <cell r="AH86">
            <v>0</v>
          </cell>
        </row>
        <row r="87">
          <cell r="AH87">
            <v>0</v>
          </cell>
        </row>
        <row r="88">
          <cell r="AH88">
            <v>0</v>
          </cell>
        </row>
        <row r="89">
          <cell r="AH89">
            <v>0</v>
          </cell>
        </row>
        <row r="90">
          <cell r="AH90">
            <v>0</v>
          </cell>
        </row>
        <row r="91">
          <cell r="AH91">
            <v>0</v>
          </cell>
        </row>
        <row r="92">
          <cell r="AH92">
            <v>0</v>
          </cell>
        </row>
        <row r="93">
          <cell r="AG93">
            <v>413.90085675195792</v>
          </cell>
        </row>
        <row r="94">
          <cell r="AG94">
            <v>388.9726700907712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оровичи"/>
      <sheetName val="Новгород"/>
      <sheetName val="Русса"/>
      <sheetName val="Валдай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6">
          <cell r="C16">
            <v>9984</v>
          </cell>
          <cell r="D16">
            <v>632</v>
          </cell>
          <cell r="E16">
            <v>13796</v>
          </cell>
          <cell r="F16">
            <v>311</v>
          </cell>
          <cell r="G16">
            <v>8</v>
          </cell>
          <cell r="H16">
            <v>60878</v>
          </cell>
          <cell r="I16">
            <v>178549</v>
          </cell>
          <cell r="J16">
            <v>3207</v>
          </cell>
          <cell r="K16">
            <v>2581</v>
          </cell>
          <cell r="L16">
            <v>111</v>
          </cell>
          <cell r="M16">
            <v>114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3"/>
  <sheetViews>
    <sheetView tabSelected="1" view="pageBreakPreview" zoomScale="60" zoomScaleNormal="50" workbookViewId="0">
      <selection activeCell="AR94" sqref="AR94"/>
    </sheetView>
  </sheetViews>
  <sheetFormatPr defaultColWidth="8.85546875" defaultRowHeight="15" customHeight="1" x14ac:dyDescent="0.2"/>
  <cols>
    <col min="1" max="1" width="104" style="1" customWidth="1"/>
    <col min="2" max="2" width="18.140625" style="3" customWidth="1"/>
    <col min="3" max="4" width="24.7109375" style="3" customWidth="1"/>
    <col min="5" max="5" width="26.5703125" style="2" customWidth="1"/>
    <col min="6" max="6" width="13" style="2" hidden="1" customWidth="1"/>
    <col min="7" max="7" width="13" style="27" hidden="1" customWidth="1"/>
    <col min="8" max="8" width="15.85546875" style="2" hidden="1" customWidth="1"/>
    <col min="9" max="10" width="16.85546875" style="2" hidden="1" customWidth="1"/>
    <col min="11" max="11" width="15.85546875" style="2" hidden="1" customWidth="1"/>
    <col min="12" max="12" width="14.140625" style="2" hidden="1" customWidth="1"/>
    <col min="13" max="13" width="16" style="2" hidden="1" customWidth="1"/>
    <col min="14" max="14" width="0" style="2" hidden="1" customWidth="1"/>
    <col min="15" max="17" width="11.7109375" style="2" hidden="1" customWidth="1"/>
    <col min="18" max="19" width="0" style="2" hidden="1" customWidth="1"/>
    <col min="20" max="16384" width="8.85546875" style="2"/>
  </cols>
  <sheetData>
    <row r="1" spans="1:10" ht="83.25" customHeight="1" x14ac:dyDescent="0.2">
      <c r="B1" s="60" t="s">
        <v>40</v>
      </c>
      <c r="C1" s="60"/>
      <c r="D1" s="60"/>
      <c r="E1" s="60"/>
    </row>
    <row r="2" spans="1:10" ht="15" customHeight="1" x14ac:dyDescent="0.2">
      <c r="B2" s="28"/>
      <c r="C2" s="28"/>
      <c r="D2" s="28"/>
      <c r="E2" s="29"/>
    </row>
    <row r="3" spans="1:10" ht="25.5" customHeight="1" x14ac:dyDescent="0.2">
      <c r="B3" s="61" t="s">
        <v>41</v>
      </c>
      <c r="C3" s="61"/>
      <c r="D3" s="61"/>
      <c r="E3" s="61"/>
    </row>
    <row r="5" spans="1:10" ht="50.45" customHeight="1" x14ac:dyDescent="0.2">
      <c r="A5" s="62" t="s">
        <v>42</v>
      </c>
      <c r="B5" s="62"/>
      <c r="C5" s="62"/>
      <c r="D5" s="62"/>
      <c r="E5" s="62"/>
    </row>
    <row r="6" spans="1:10" ht="27.75" customHeight="1" x14ac:dyDescent="0.25">
      <c r="A6" s="30" t="str">
        <f>'[1]Прейскурант для утвержденияВДГО'!A7</f>
        <v>С 01.07.2017 г.</v>
      </c>
    </row>
    <row r="7" spans="1:10" ht="86.25" customHeight="1" x14ac:dyDescent="0.2">
      <c r="A7" s="4" t="s">
        <v>0</v>
      </c>
      <c r="B7" s="5" t="s">
        <v>1</v>
      </c>
      <c r="C7" s="5" t="s">
        <v>43</v>
      </c>
      <c r="D7" s="5" t="s">
        <v>44</v>
      </c>
      <c r="E7" s="5" t="s">
        <v>45</v>
      </c>
    </row>
    <row r="8" spans="1:10" ht="32.25" hidden="1" customHeight="1" x14ac:dyDescent="0.2">
      <c r="A8" s="6" t="s">
        <v>2</v>
      </c>
      <c r="B8" s="7"/>
      <c r="C8" s="7"/>
      <c r="D8" s="7"/>
      <c r="E8" s="8"/>
      <c r="G8" s="31" t="s">
        <v>46</v>
      </c>
      <c r="H8" s="32" t="s">
        <v>47</v>
      </c>
    </row>
    <row r="9" spans="1:10" ht="18" hidden="1" customHeight="1" x14ac:dyDescent="0.2">
      <c r="A9" s="9" t="s">
        <v>48</v>
      </c>
      <c r="B9" s="33"/>
      <c r="C9" s="33"/>
      <c r="D9" s="33"/>
      <c r="E9" s="10"/>
      <c r="F9" s="2" t="e">
        <f>#REF!/#REF!%</f>
        <v>#REF!</v>
      </c>
      <c r="G9" s="27">
        <f>[2]Тарифы!AC5</f>
        <v>5885.4153322321881</v>
      </c>
      <c r="H9" s="11" t="e">
        <f>#REF!-G9</f>
        <v>#REF!</v>
      </c>
    </row>
    <row r="10" spans="1:10" s="15" customFormat="1" ht="28.9" hidden="1" customHeight="1" x14ac:dyDescent="0.2">
      <c r="A10" s="12" t="s">
        <v>3</v>
      </c>
      <c r="B10" s="13"/>
      <c r="C10" s="13"/>
      <c r="D10" s="13"/>
      <c r="E10" s="14"/>
      <c r="G10" s="34"/>
    </row>
    <row r="11" spans="1:10" s="16" customFormat="1" ht="46.15" hidden="1" customHeight="1" x14ac:dyDescent="0.2">
      <c r="A11" s="12" t="e">
        <f>#REF!</f>
        <v>#REF!</v>
      </c>
      <c r="B11" s="13"/>
      <c r="C11" s="13"/>
      <c r="D11" s="13"/>
      <c r="E11" s="14"/>
      <c r="G11" s="35"/>
      <c r="J11" s="36"/>
    </row>
    <row r="12" spans="1:10" s="16" customFormat="1" ht="46.15" hidden="1" customHeight="1" x14ac:dyDescent="0.2">
      <c r="A12" s="12" t="s">
        <v>4</v>
      </c>
      <c r="B12" s="13"/>
      <c r="C12" s="13"/>
      <c r="D12" s="13"/>
      <c r="E12" s="14"/>
      <c r="G12" s="35"/>
    </row>
    <row r="13" spans="1:10" s="16" customFormat="1" ht="16.149999999999999" hidden="1" customHeight="1" x14ac:dyDescent="0.2">
      <c r="A13" s="63" t="s">
        <v>5</v>
      </c>
      <c r="B13" s="13"/>
      <c r="C13" s="13"/>
      <c r="D13" s="13"/>
      <c r="E13" s="14"/>
      <c r="G13" s="35"/>
    </row>
    <row r="14" spans="1:10" s="16" customFormat="1" ht="16.149999999999999" hidden="1" customHeight="1" x14ac:dyDescent="0.2">
      <c r="A14" s="63"/>
      <c r="B14" s="13"/>
      <c r="C14" s="13"/>
      <c r="D14" s="13"/>
      <c r="E14" s="14"/>
      <c r="G14" s="35"/>
    </row>
    <row r="15" spans="1:10" s="16" customFormat="1" ht="16.149999999999999" hidden="1" customHeight="1" x14ac:dyDescent="0.2">
      <c r="A15" s="63"/>
      <c r="B15" s="13"/>
      <c r="C15" s="13"/>
      <c r="D15" s="13"/>
      <c r="E15" s="14"/>
      <c r="G15" s="35"/>
    </row>
    <row r="16" spans="1:10" s="16" customFormat="1" ht="16.149999999999999" hidden="1" customHeight="1" x14ac:dyDescent="0.2">
      <c r="A16" s="63"/>
      <c r="B16" s="13"/>
      <c r="C16" s="13"/>
      <c r="D16" s="13"/>
      <c r="E16" s="14"/>
      <c r="G16" s="35"/>
    </row>
    <row r="17" spans="1:8" ht="32.450000000000003" hidden="1" customHeight="1" x14ac:dyDescent="0.2">
      <c r="A17" s="9" t="s">
        <v>49</v>
      </c>
      <c r="B17" s="33"/>
      <c r="C17" s="33"/>
      <c r="D17" s="33"/>
      <c r="E17" s="10"/>
      <c r="F17" s="2" t="e">
        <f>#REF!/#REF!%</f>
        <v>#REF!</v>
      </c>
      <c r="G17" s="27">
        <f>[2]Тарифы!AC13</f>
        <v>3392.5955023420356</v>
      </c>
      <c r="H17" s="11" t="e">
        <f>#REF!-G17</f>
        <v>#REF!</v>
      </c>
    </row>
    <row r="18" spans="1:8" s="15" customFormat="1" ht="28.9" hidden="1" customHeight="1" x14ac:dyDescent="0.2">
      <c r="A18" s="12" t="s">
        <v>3</v>
      </c>
      <c r="B18" s="13"/>
      <c r="C18" s="13"/>
      <c r="D18" s="13"/>
      <c r="E18" s="14"/>
      <c r="G18" s="34"/>
    </row>
    <row r="19" spans="1:8" s="16" customFormat="1" ht="46.15" hidden="1" customHeight="1" x14ac:dyDescent="0.2">
      <c r="A19" s="12" t="s">
        <v>6</v>
      </c>
      <c r="B19" s="13"/>
      <c r="C19" s="13"/>
      <c r="D19" s="13"/>
      <c r="E19" s="14"/>
      <c r="G19" s="35"/>
    </row>
    <row r="20" spans="1:8" s="16" customFormat="1" ht="46.15" hidden="1" customHeight="1" x14ac:dyDescent="0.2">
      <c r="A20" s="12" t="s">
        <v>4</v>
      </c>
      <c r="B20" s="13"/>
      <c r="C20" s="13"/>
      <c r="D20" s="13"/>
      <c r="E20" s="14"/>
      <c r="G20" s="35"/>
    </row>
    <row r="21" spans="1:8" s="16" customFormat="1" ht="16.149999999999999" hidden="1" customHeight="1" x14ac:dyDescent="0.2">
      <c r="A21" s="63" t="s">
        <v>5</v>
      </c>
      <c r="B21" s="13"/>
      <c r="C21" s="13"/>
      <c r="D21" s="13"/>
      <c r="E21" s="14"/>
      <c r="G21" s="35"/>
    </row>
    <row r="22" spans="1:8" s="16" customFormat="1" ht="16.149999999999999" hidden="1" customHeight="1" x14ac:dyDescent="0.2">
      <c r="A22" s="63"/>
      <c r="B22" s="13"/>
      <c r="C22" s="13"/>
      <c r="D22" s="13"/>
      <c r="E22" s="14"/>
      <c r="G22" s="35"/>
    </row>
    <row r="23" spans="1:8" s="16" customFormat="1" ht="16.149999999999999" hidden="1" customHeight="1" x14ac:dyDescent="0.2">
      <c r="A23" s="63"/>
      <c r="B23" s="13"/>
      <c r="C23" s="13"/>
      <c r="D23" s="13"/>
      <c r="E23" s="14"/>
      <c r="G23" s="35"/>
    </row>
    <row r="24" spans="1:8" s="16" customFormat="1" ht="16.149999999999999" hidden="1" customHeight="1" x14ac:dyDescent="0.2">
      <c r="A24" s="63"/>
      <c r="B24" s="13"/>
      <c r="C24" s="13"/>
      <c r="D24" s="13"/>
      <c r="E24" s="14"/>
      <c r="G24" s="35"/>
    </row>
    <row r="25" spans="1:8" ht="33.75" hidden="1" customHeight="1" x14ac:dyDescent="0.2">
      <c r="A25" s="9" t="s">
        <v>50</v>
      </c>
      <c r="B25" s="33"/>
      <c r="C25" s="33"/>
      <c r="D25" s="33"/>
      <c r="E25" s="10"/>
      <c r="F25" s="2" t="e">
        <f>#REF!/#REF!%</f>
        <v>#REF!</v>
      </c>
      <c r="G25" s="27">
        <f>[2]Тарифы!AC21</f>
        <v>2029.7195885848296</v>
      </c>
      <c r="H25" s="11" t="e">
        <f>#REF!-G25</f>
        <v>#REF!</v>
      </c>
    </row>
    <row r="26" spans="1:8" s="15" customFormat="1" ht="28.9" hidden="1" customHeight="1" x14ac:dyDescent="0.2">
      <c r="A26" s="12" t="s">
        <v>3</v>
      </c>
      <c r="B26" s="13"/>
      <c r="C26" s="13"/>
      <c r="D26" s="13"/>
      <c r="E26" s="14"/>
      <c r="G26" s="34"/>
    </row>
    <row r="27" spans="1:8" s="16" customFormat="1" ht="46.15" hidden="1" customHeight="1" x14ac:dyDescent="0.2">
      <c r="A27" s="12" t="s">
        <v>7</v>
      </c>
      <c r="B27" s="13"/>
      <c r="C27" s="13"/>
      <c r="D27" s="13"/>
      <c r="E27" s="14"/>
      <c r="G27" s="35"/>
    </row>
    <row r="28" spans="1:8" ht="32.450000000000003" hidden="1" customHeight="1" x14ac:dyDescent="0.2">
      <c r="A28" s="9" t="s">
        <v>51</v>
      </c>
      <c r="B28" s="33"/>
      <c r="C28" s="33"/>
      <c r="D28" s="33"/>
      <c r="E28" s="10"/>
      <c r="F28" s="2" t="e">
        <f>#REF!/#REF!%</f>
        <v>#REF!</v>
      </c>
      <c r="G28" s="27">
        <f>[2]Тарифы!AC24</f>
        <v>3327.0910698731595</v>
      </c>
      <c r="H28" s="11" t="e">
        <f>#REF!-G28</f>
        <v>#REF!</v>
      </c>
    </row>
    <row r="29" spans="1:8" s="15" customFormat="1" ht="28.9" hidden="1" customHeight="1" x14ac:dyDescent="0.2">
      <c r="A29" s="12" t="s">
        <v>8</v>
      </c>
      <c r="B29" s="13"/>
      <c r="C29" s="13"/>
      <c r="D29" s="13"/>
      <c r="E29" s="14"/>
      <c r="G29" s="34"/>
    </row>
    <row r="30" spans="1:8" s="16" customFormat="1" ht="28.9" hidden="1" customHeight="1" x14ac:dyDescent="0.2">
      <c r="A30" s="12" t="e">
        <f>#REF!</f>
        <v>#REF!</v>
      </c>
      <c r="B30" s="13"/>
      <c r="C30" s="13"/>
      <c r="D30" s="13"/>
      <c r="E30" s="14"/>
      <c r="G30" s="35"/>
    </row>
    <row r="31" spans="1:8" ht="32.450000000000003" hidden="1" customHeight="1" x14ac:dyDescent="0.2">
      <c r="A31" s="9" t="s">
        <v>52</v>
      </c>
      <c r="B31" s="33"/>
      <c r="C31" s="33"/>
      <c r="D31" s="33"/>
      <c r="E31" s="10"/>
      <c r="F31" s="2" t="e">
        <f>#REF!/#REF!%</f>
        <v>#REF!</v>
      </c>
      <c r="G31" s="27">
        <f>[2]Тарифы!AC27</f>
        <v>0</v>
      </c>
      <c r="H31" s="11" t="e">
        <f>#REF!-G31</f>
        <v>#REF!</v>
      </c>
    </row>
    <row r="32" spans="1:8" s="15" customFormat="1" ht="28.9" hidden="1" customHeight="1" x14ac:dyDescent="0.2">
      <c r="A32" s="12" t="s">
        <v>9</v>
      </c>
      <c r="B32" s="13"/>
      <c r="C32" s="13"/>
      <c r="D32" s="13"/>
      <c r="E32" s="14"/>
      <c r="G32" s="34"/>
    </row>
    <row r="33" spans="1:9" ht="32.450000000000003" hidden="1" customHeight="1" x14ac:dyDescent="0.2">
      <c r="A33" s="9" t="s">
        <v>53</v>
      </c>
      <c r="B33" s="33"/>
      <c r="C33" s="33"/>
      <c r="D33" s="33"/>
      <c r="E33" s="10"/>
      <c r="F33" s="2" t="e">
        <f>#REF!/#REF!%</f>
        <v>#REF!</v>
      </c>
    </row>
    <row r="34" spans="1:9" s="16" customFormat="1" ht="46.15" hidden="1" customHeight="1" x14ac:dyDescent="0.2">
      <c r="A34" s="12" t="e">
        <f>#REF!</f>
        <v>#REF!</v>
      </c>
      <c r="B34" s="37"/>
      <c r="C34" s="37"/>
      <c r="D34" s="37"/>
      <c r="E34" s="17"/>
      <c r="G34" s="38"/>
    </row>
    <row r="35" spans="1:9" s="18" customFormat="1" ht="15" hidden="1" customHeight="1" x14ac:dyDescent="0.2">
      <c r="A35" s="39" t="e">
        <f>#REF!</f>
        <v>#REF!</v>
      </c>
      <c r="B35" s="13"/>
      <c r="C35" s="13"/>
      <c r="D35" s="13"/>
      <c r="E35" s="14" t="e">
        <f>#REF!*3</f>
        <v>#REF!</v>
      </c>
      <c r="G35" s="27">
        <f>[2]Тарифы!AC29</f>
        <v>197.66129243670073</v>
      </c>
      <c r="H35" s="11" t="e">
        <f>#REF!-G35</f>
        <v>#REF!</v>
      </c>
    </row>
    <row r="36" spans="1:9" s="18" customFormat="1" ht="15" hidden="1" customHeight="1" x14ac:dyDescent="0.2">
      <c r="A36" s="39" t="e">
        <f>#REF!</f>
        <v>#REF!</v>
      </c>
      <c r="B36" s="13"/>
      <c r="C36" s="13"/>
      <c r="D36" s="13"/>
      <c r="E36" s="14" t="e">
        <f>#REF!*3</f>
        <v>#REF!</v>
      </c>
      <c r="G36" s="27">
        <f>[2]Тарифы!AC30</f>
        <v>228.0707239794389</v>
      </c>
      <c r="H36" s="11" t="e">
        <f>#REF!-G36</f>
        <v>#REF!</v>
      </c>
    </row>
    <row r="37" spans="1:9" s="18" customFormat="1" ht="15" hidden="1" customHeight="1" x14ac:dyDescent="0.2">
      <c r="A37" s="39" t="e">
        <f>#REF!</f>
        <v>#REF!</v>
      </c>
      <c r="B37" s="13"/>
      <c r="C37" s="13"/>
      <c r="D37" s="13"/>
      <c r="E37" s="14" t="e">
        <f>#REF!*3</f>
        <v>#REF!</v>
      </c>
      <c r="G37" s="27">
        <f>[2]Тарифы!AC31</f>
        <v>273.6848707465706</v>
      </c>
      <c r="H37" s="11" t="e">
        <f>#REF!-G37</f>
        <v>#REF!</v>
      </c>
    </row>
    <row r="38" spans="1:9" s="18" customFormat="1" ht="15" hidden="1" customHeight="1" x14ac:dyDescent="0.2">
      <c r="A38" s="39" t="e">
        <f>#REF!</f>
        <v>#REF!</v>
      </c>
      <c r="B38" s="13"/>
      <c r="C38" s="13"/>
      <c r="D38" s="13"/>
      <c r="E38" s="14" t="e">
        <f>#REF!*3</f>
        <v>#REF!</v>
      </c>
      <c r="G38" s="27">
        <f>[2]Тарифы!AC32</f>
        <v>319.2990280463103</v>
      </c>
      <c r="H38" s="11" t="e">
        <f>#REF!-G38</f>
        <v>#REF!</v>
      </c>
    </row>
    <row r="39" spans="1:9" ht="32.450000000000003" hidden="1" customHeight="1" x14ac:dyDescent="0.2">
      <c r="A39" s="9" t="s">
        <v>54</v>
      </c>
      <c r="B39" s="33"/>
      <c r="C39" s="33"/>
      <c r="D39" s="33"/>
      <c r="E39" s="10"/>
      <c r="F39" s="2" t="e">
        <f>#REF!/#REF!%</f>
        <v>#REF!</v>
      </c>
    </row>
    <row r="40" spans="1:9" s="16" customFormat="1" ht="46.15" hidden="1" customHeight="1" x14ac:dyDescent="0.2">
      <c r="A40" s="12" t="s">
        <v>55</v>
      </c>
      <c r="B40" s="37"/>
      <c r="C40" s="37"/>
      <c r="D40" s="37"/>
      <c r="E40" s="17"/>
      <c r="G40" s="38"/>
    </row>
    <row r="41" spans="1:9" s="16" customFormat="1" ht="15" hidden="1" customHeight="1" x14ac:dyDescent="0.2">
      <c r="A41" s="39" t="e">
        <f>#REF!</f>
        <v>#REF!</v>
      </c>
      <c r="B41" s="13"/>
      <c r="C41" s="13"/>
      <c r="D41" s="13"/>
      <c r="E41" s="14" t="e">
        <f>#REF!*3</f>
        <v>#REF!</v>
      </c>
      <c r="G41" s="27">
        <f>[2]Тарифы!AC35</f>
        <v>50.36245621597724</v>
      </c>
      <c r="H41" s="11" t="e">
        <f>#REF!-G41</f>
        <v>#REF!</v>
      </c>
    </row>
    <row r="42" spans="1:9" s="16" customFormat="1" ht="15" hidden="1" customHeight="1" x14ac:dyDescent="0.2">
      <c r="A42" s="39" t="e">
        <f>#REF!</f>
        <v>#REF!</v>
      </c>
      <c r="B42" s="13"/>
      <c r="C42" s="13"/>
      <c r="D42" s="13"/>
      <c r="E42" s="14" t="e">
        <f>#REF!*3</f>
        <v>#REF!</v>
      </c>
      <c r="G42" s="27">
        <f>[2]Тарифы!AC36</f>
        <v>65.174943420203846</v>
      </c>
      <c r="H42" s="11" t="e">
        <f>#REF!-G42</f>
        <v>#REF!</v>
      </c>
    </row>
    <row r="43" spans="1:9" s="16" customFormat="1" ht="15" hidden="1" customHeight="1" x14ac:dyDescent="0.2">
      <c r="A43" s="39" t="e">
        <f>#REF!</f>
        <v>#REF!</v>
      </c>
      <c r="B43" s="13"/>
      <c r="C43" s="13"/>
      <c r="D43" s="13"/>
      <c r="E43" s="14" t="e">
        <f>#REF!*3</f>
        <v>#REF!</v>
      </c>
      <c r="G43" s="27">
        <f>[2]Тарифы!AC37</f>
        <v>103.68741103606774</v>
      </c>
      <c r="H43" s="11" t="e">
        <f>#REF!-G43</f>
        <v>#REF!</v>
      </c>
    </row>
    <row r="44" spans="1:9" ht="32.450000000000003" hidden="1" customHeight="1" x14ac:dyDescent="0.2">
      <c r="A44" s="9" t="s">
        <v>56</v>
      </c>
      <c r="B44" s="33"/>
      <c r="C44" s="33"/>
      <c r="D44" s="33"/>
      <c r="E44" s="10" t="e">
        <f>#REF!*3</f>
        <v>#REF!</v>
      </c>
      <c r="F44" s="2" t="e">
        <f>#REF!/#REF!%</f>
        <v>#REF!</v>
      </c>
      <c r="G44" s="27">
        <f>[2]Тарифы!AC38</f>
        <v>18.042390235354805</v>
      </c>
      <c r="H44" s="11" t="e">
        <f>#REF!-G44</f>
        <v>#REF!</v>
      </c>
    </row>
    <row r="45" spans="1:9" s="16" customFormat="1" ht="31.9" hidden="1" customHeight="1" x14ac:dyDescent="0.2">
      <c r="A45" s="19" t="s">
        <v>10</v>
      </c>
      <c r="B45" s="13"/>
      <c r="C45" s="13"/>
      <c r="D45" s="13"/>
      <c r="E45" s="14"/>
      <c r="G45" s="38"/>
    </row>
    <row r="46" spans="1:9" s="16" customFormat="1" ht="46.15" hidden="1" customHeight="1" x14ac:dyDescent="0.2">
      <c r="A46" s="9" t="s">
        <v>11</v>
      </c>
      <c r="B46" s="33"/>
      <c r="C46" s="33"/>
      <c r="D46" s="33"/>
      <c r="E46" s="10" t="e">
        <f>#REF!*3</f>
        <v>#REF!</v>
      </c>
      <c r="F46" s="15"/>
    </row>
    <row r="47" spans="1:9" s="16" customFormat="1" ht="46.15" hidden="1" customHeight="1" x14ac:dyDescent="0.2">
      <c r="A47" s="20" t="s">
        <v>12</v>
      </c>
      <c r="B47" s="40"/>
      <c r="C47" s="40"/>
      <c r="D47" s="40"/>
      <c r="E47" s="21"/>
      <c r="F47" s="15"/>
    </row>
    <row r="48" spans="1:9" ht="24.6" hidden="1" customHeight="1" thickBot="1" x14ac:dyDescent="0.25">
      <c r="A48" s="6" t="s">
        <v>13</v>
      </c>
      <c r="B48" s="41"/>
      <c r="C48" s="41"/>
      <c r="D48" s="41"/>
      <c r="E48" s="22"/>
      <c r="I48" s="2" t="s">
        <v>57</v>
      </c>
    </row>
    <row r="49" spans="1:19" s="25" customFormat="1" ht="15" hidden="1" customHeight="1" thickBot="1" x14ac:dyDescent="0.25">
      <c r="A49" s="23" t="s">
        <v>14</v>
      </c>
      <c r="B49" s="42"/>
      <c r="C49" s="42"/>
      <c r="D49" s="42"/>
      <c r="E49" s="24"/>
      <c r="G49" s="43"/>
      <c r="I49" s="44">
        <f>SUM(G51:G82)</f>
        <v>5317.5014926529984</v>
      </c>
    </row>
    <row r="50" spans="1:19" s="47" customFormat="1" ht="39" customHeight="1" x14ac:dyDescent="0.2">
      <c r="A50" s="45" t="s">
        <v>58</v>
      </c>
      <c r="B50" s="46" t="s">
        <v>59</v>
      </c>
      <c r="C50" s="46">
        <f>[1]Тарифы!AG46</f>
        <v>1108.5181083103255</v>
      </c>
      <c r="D50" s="46">
        <f>C50+[1]доставка!H6*0.75</f>
        <v>1170.7981083103255</v>
      </c>
      <c r="E50" s="46">
        <f>C50+[1]доставка!$I$6*0.75</f>
        <v>1295.3581083103254</v>
      </c>
      <c r="F50" s="47" t="e">
        <f>#REF!/#REF!%</f>
        <v>#REF!</v>
      </c>
      <c r="G50" s="48">
        <f>[2]Тарифы!AC43</f>
        <v>855.59152667489354</v>
      </c>
      <c r="H50" s="49" t="e">
        <f>#REF!-G50</f>
        <v>#REF!</v>
      </c>
      <c r="K50" s="46">
        <f>'[3]Прейскурант для утвержденияВКГО'!AG50</f>
        <v>1062.5378342114675</v>
      </c>
      <c r="L50" s="46">
        <v>1124.82</v>
      </c>
      <c r="M50" s="46">
        <v>1249.3800000000001</v>
      </c>
      <c r="O50" s="50">
        <f>C50/K50</f>
        <v>1.0432740111630763</v>
      </c>
      <c r="P50" s="50">
        <f>D50/L50</f>
        <v>1.0408759697643406</v>
      </c>
      <c r="Q50" s="50">
        <f>E50/M50</f>
        <v>1.0368007398152086</v>
      </c>
      <c r="S50" s="47">
        <f>C50/[4]СВОД!$C$16</f>
        <v>0.11102945796377459</v>
      </c>
    </row>
    <row r="51" spans="1:19" s="15" customFormat="1" ht="32.450000000000003" hidden="1" customHeight="1" x14ac:dyDescent="0.2">
      <c r="A51" s="51" t="s">
        <v>15</v>
      </c>
      <c r="B51" s="52"/>
      <c r="C51" s="52"/>
      <c r="D51" s="46">
        <f t="shared" ref="D51:D61" si="0">C51+45</f>
        <v>45</v>
      </c>
      <c r="E51" s="46" t="e">
        <f>#REF!+99.75</f>
        <v>#REF!</v>
      </c>
      <c r="G51" s="34"/>
      <c r="K51" s="46">
        <f>'[3]Прейскурант для утвержденияВКГО'!AG51</f>
        <v>0</v>
      </c>
      <c r="L51" s="46">
        <f>'[3]Прейскурант для утвержденияВКГО'!AH51</f>
        <v>0</v>
      </c>
      <c r="M51" s="46">
        <f>'[3]Прейскурант для утвержденияВКГО'!AI51</f>
        <v>0</v>
      </c>
      <c r="O51" s="50" t="e">
        <f t="shared" ref="O51:Q64" si="1">C51/K51</f>
        <v>#DIV/0!</v>
      </c>
    </row>
    <row r="52" spans="1:19" s="15" customFormat="1" ht="46.15" hidden="1" customHeight="1" x14ac:dyDescent="0.2">
      <c r="A52" s="51"/>
      <c r="B52" s="52"/>
      <c r="C52" s="52"/>
      <c r="D52" s="46">
        <f t="shared" si="0"/>
        <v>45</v>
      </c>
      <c r="E52" s="46" t="e">
        <f>#REF!+99.75</f>
        <v>#REF!</v>
      </c>
      <c r="G52" s="34"/>
      <c r="K52" s="46">
        <f>'[3]Прейскурант для утвержденияВКГО'!AG52</f>
        <v>0</v>
      </c>
      <c r="L52" s="46">
        <f>'[3]Прейскурант для утвержденияВКГО'!AH52</f>
        <v>0</v>
      </c>
      <c r="M52" s="46">
        <f>'[3]Прейскурант для утвержденияВКГО'!AI52</f>
        <v>0</v>
      </c>
      <c r="O52" s="50" t="e">
        <f t="shared" si="1"/>
        <v>#DIV/0!</v>
      </c>
    </row>
    <row r="53" spans="1:19" s="47" customFormat="1" ht="39" customHeight="1" x14ac:dyDescent="0.2">
      <c r="A53" s="45" t="s">
        <v>16</v>
      </c>
      <c r="B53" s="46" t="s">
        <v>59</v>
      </c>
      <c r="C53" s="46">
        <f>[1]Тарифы!AG49</f>
        <v>1310.5634476172377</v>
      </c>
      <c r="D53" s="46">
        <f>C53+[1]доставка!H6*0.75</f>
        <v>1372.8434476172376</v>
      </c>
      <c r="E53" s="46">
        <f>C53+[1]доставка!$I$6*0.75</f>
        <v>1497.4034476172376</v>
      </c>
      <c r="F53" s="47" t="e">
        <f>#REF!/#REF!%</f>
        <v>#REF!</v>
      </c>
      <c r="G53" s="48">
        <f>[2]Тарифы!AC46</f>
        <v>1140.7885775023281</v>
      </c>
      <c r="H53" s="49" t="e">
        <f>#REF!-G53</f>
        <v>#REF!</v>
      </c>
      <c r="K53" s="46">
        <v>1254.03</v>
      </c>
      <c r="L53" s="46">
        <v>1316.31</v>
      </c>
      <c r="M53" s="46">
        <v>1440.87</v>
      </c>
      <c r="O53" s="50">
        <f t="shared" si="1"/>
        <v>1.045081415609864</v>
      </c>
      <c r="P53" s="50">
        <f t="shared" si="1"/>
        <v>1.0429484297902756</v>
      </c>
      <c r="Q53" s="50">
        <f t="shared" si="1"/>
        <v>1.0392356337610178</v>
      </c>
      <c r="S53" s="47">
        <f>C53/[4]СВОД!$D$16</f>
        <v>2.0736763411665153</v>
      </c>
    </row>
    <row r="54" spans="1:19" s="15" customFormat="1" ht="35.450000000000003" hidden="1" customHeight="1" x14ac:dyDescent="0.2">
      <c r="A54" s="51" t="s">
        <v>15</v>
      </c>
      <c r="B54" s="52"/>
      <c r="C54" s="52"/>
      <c r="D54" s="46">
        <f t="shared" si="0"/>
        <v>45</v>
      </c>
      <c r="E54" s="46" t="e">
        <f>#REF!+99.75</f>
        <v>#REF!</v>
      </c>
      <c r="G54" s="34"/>
      <c r="K54" s="46">
        <f>'[3]Прейскурант для утвержденияВКГО'!AG54</f>
        <v>0</v>
      </c>
      <c r="L54" s="46">
        <f>'[3]Прейскурант для утвержденияВКГО'!AH54</f>
        <v>0</v>
      </c>
      <c r="M54" s="46">
        <f>'[3]Прейскурант для утвержденияВКГО'!AI54</f>
        <v>0</v>
      </c>
      <c r="O54" s="50" t="e">
        <f t="shared" si="1"/>
        <v>#DIV/0!</v>
      </c>
      <c r="P54" s="50" t="e">
        <f t="shared" si="1"/>
        <v>#DIV/0!</v>
      </c>
      <c r="Q54" s="50" t="e">
        <f t="shared" si="1"/>
        <v>#REF!</v>
      </c>
    </row>
    <row r="55" spans="1:19" s="15" customFormat="1" ht="46.15" hidden="1" customHeight="1" x14ac:dyDescent="0.2">
      <c r="A55" s="51"/>
      <c r="B55" s="52"/>
      <c r="C55" s="52"/>
      <c r="D55" s="46">
        <f t="shared" si="0"/>
        <v>45</v>
      </c>
      <c r="E55" s="46" t="e">
        <f>#REF!+99.75</f>
        <v>#REF!</v>
      </c>
      <c r="G55" s="34"/>
      <c r="K55" s="46">
        <f>'[3]Прейскурант для утвержденияВКГО'!AG55</f>
        <v>0</v>
      </c>
      <c r="L55" s="46">
        <f>'[3]Прейскурант для утвержденияВКГО'!AH55</f>
        <v>0</v>
      </c>
      <c r="M55" s="46">
        <f>'[3]Прейскурант для утвержденияВКГО'!AI55</f>
        <v>0</v>
      </c>
      <c r="O55" s="50" t="e">
        <f t="shared" si="1"/>
        <v>#DIV/0!</v>
      </c>
      <c r="P55" s="50" t="e">
        <f t="shared" si="1"/>
        <v>#DIV/0!</v>
      </c>
      <c r="Q55" s="50" t="e">
        <f t="shared" si="1"/>
        <v>#REF!</v>
      </c>
    </row>
    <row r="56" spans="1:19" s="47" customFormat="1" ht="40.5" customHeight="1" x14ac:dyDescent="0.2">
      <c r="A56" s="45" t="s">
        <v>17</v>
      </c>
      <c r="B56" s="46" t="s">
        <v>59</v>
      </c>
      <c r="C56" s="46">
        <f>[1]Тарифы!AG52</f>
        <v>1108.5181075916607</v>
      </c>
      <c r="D56" s="46">
        <f>C56+[1]доставка!H6*0.75</f>
        <v>1170.7981075916607</v>
      </c>
      <c r="E56" s="46">
        <f>C56+[1]доставка!$I$6*0.75</f>
        <v>1295.3581075916607</v>
      </c>
      <c r="F56" s="47" t="e">
        <f>#REF!/#REF!%</f>
        <v>#REF!</v>
      </c>
      <c r="G56" s="48">
        <f>[2]Тарифы!AC49</f>
        <v>855.5915220919743</v>
      </c>
      <c r="H56" s="49" t="e">
        <f>#REF!-G56</f>
        <v>#REF!</v>
      </c>
      <c r="K56" s="46">
        <v>1062.54</v>
      </c>
      <c r="L56" s="46">
        <v>1124.82</v>
      </c>
      <c r="M56" s="46">
        <v>1249.3800000000001</v>
      </c>
      <c r="O56" s="50">
        <f t="shared" si="1"/>
        <v>1.0432718839682842</v>
      </c>
      <c r="P56" s="50">
        <f t="shared" si="1"/>
        <v>1.0408759691254252</v>
      </c>
      <c r="Q56" s="50">
        <f t="shared" si="1"/>
        <v>1.0368007392399914</v>
      </c>
      <c r="S56" s="47">
        <f>C56/[4]СВОД!$E$16</f>
        <v>8.0350689155672714E-2</v>
      </c>
    </row>
    <row r="57" spans="1:19" s="15" customFormat="1" ht="32.450000000000003" hidden="1" customHeight="1" x14ac:dyDescent="0.2">
      <c r="A57" s="51" t="s">
        <v>15</v>
      </c>
      <c r="B57" s="52"/>
      <c r="C57" s="52"/>
      <c r="D57" s="46">
        <f t="shared" si="0"/>
        <v>45</v>
      </c>
      <c r="E57" s="46" t="e">
        <f>#REF!+99.75</f>
        <v>#REF!</v>
      </c>
      <c r="G57" s="34"/>
      <c r="K57" s="46">
        <f>'[3]Прейскурант для утвержденияВКГО'!AG57</f>
        <v>0</v>
      </c>
      <c r="L57" s="46">
        <f>'[3]Прейскурант для утвержденияВКГО'!AH57</f>
        <v>0</v>
      </c>
      <c r="M57" s="46">
        <f>'[3]Прейскурант для утвержденияВКГО'!AI57</f>
        <v>0</v>
      </c>
      <c r="O57" s="50" t="e">
        <f t="shared" si="1"/>
        <v>#DIV/0!</v>
      </c>
      <c r="P57" s="50" t="e">
        <f t="shared" si="1"/>
        <v>#DIV/0!</v>
      </c>
      <c r="Q57" s="50" t="e">
        <f t="shared" si="1"/>
        <v>#REF!</v>
      </c>
    </row>
    <row r="58" spans="1:19" s="15" customFormat="1" ht="46.15" hidden="1" customHeight="1" x14ac:dyDescent="0.2">
      <c r="A58" s="51" t="s">
        <v>18</v>
      </c>
      <c r="B58" s="52"/>
      <c r="C58" s="52"/>
      <c r="D58" s="46">
        <f t="shared" si="0"/>
        <v>45</v>
      </c>
      <c r="E58" s="46" t="e">
        <f>#REF!+99.75</f>
        <v>#REF!</v>
      </c>
      <c r="G58" s="34"/>
      <c r="K58" s="46">
        <f>'[3]Прейскурант для утвержденияВКГО'!AG58</f>
        <v>0</v>
      </c>
      <c r="L58" s="46">
        <f>'[3]Прейскурант для утвержденияВКГО'!AH58</f>
        <v>0</v>
      </c>
      <c r="M58" s="46">
        <f>'[3]Прейскурант для утвержденияВКГО'!AI58</f>
        <v>0</v>
      </c>
      <c r="O58" s="50" t="e">
        <f t="shared" si="1"/>
        <v>#DIV/0!</v>
      </c>
      <c r="P58" s="50" t="e">
        <f t="shared" si="1"/>
        <v>#DIV/0!</v>
      </c>
      <c r="Q58" s="50" t="e">
        <f t="shared" si="1"/>
        <v>#REF!</v>
      </c>
    </row>
    <row r="59" spans="1:19" s="47" customFormat="1" ht="36.75" customHeight="1" x14ac:dyDescent="0.2">
      <c r="A59" s="45" t="s">
        <v>19</v>
      </c>
      <c r="B59" s="46" t="s">
        <v>59</v>
      </c>
      <c r="C59" s="46">
        <f>[1]Тарифы!AG55</f>
        <v>1310.5632645163921</v>
      </c>
      <c r="D59" s="46">
        <f>C59+[1]доставка!H6*0.75</f>
        <v>1372.8432645163921</v>
      </c>
      <c r="E59" s="46">
        <f>C59+[1]доставка!$I$6*0.75</f>
        <v>1497.403264516392</v>
      </c>
      <c r="F59" s="47" t="e">
        <f>#REF!/#REF!%</f>
        <v>#REF!</v>
      </c>
      <c r="G59" s="48">
        <f>[2]Тарифы!AC52</f>
        <v>1140.7887016811301</v>
      </c>
      <c r="H59" s="49" t="e">
        <f>#REF!-G59</f>
        <v>#REF!</v>
      </c>
      <c r="K59" s="46">
        <v>1254.03</v>
      </c>
      <c r="L59" s="46">
        <v>1316.31</v>
      </c>
      <c r="M59" s="46">
        <v>1440.87</v>
      </c>
      <c r="O59" s="50">
        <f t="shared" si="1"/>
        <v>1.0450812695999236</v>
      </c>
      <c r="P59" s="50">
        <f t="shared" si="1"/>
        <v>1.0429482906886616</v>
      </c>
      <c r="Q59" s="50">
        <f t="shared" si="1"/>
        <v>1.0392355066844283</v>
      </c>
      <c r="S59" s="47">
        <f>C59/[4]СВОД!$F$16</f>
        <v>4.2140297894417751</v>
      </c>
    </row>
    <row r="60" spans="1:19" s="15" customFormat="1" ht="32.450000000000003" hidden="1" customHeight="1" x14ac:dyDescent="0.2">
      <c r="A60" s="51" t="s">
        <v>15</v>
      </c>
      <c r="B60" s="52"/>
      <c r="C60" s="52"/>
      <c r="D60" s="46">
        <f t="shared" si="0"/>
        <v>45</v>
      </c>
      <c r="E60" s="46" t="e">
        <f>#REF!+99.75</f>
        <v>#REF!</v>
      </c>
      <c r="G60" s="34"/>
      <c r="K60" s="46">
        <v>1254.03</v>
      </c>
      <c r="L60" s="46">
        <v>1316.31</v>
      </c>
      <c r="M60" s="46">
        <v>1440.87</v>
      </c>
      <c r="O60" s="50">
        <f t="shared" si="1"/>
        <v>0</v>
      </c>
      <c r="P60" s="50">
        <f t="shared" si="1"/>
        <v>3.4186475830161586E-2</v>
      </c>
      <c r="Q60" s="50" t="e">
        <f t="shared" si="1"/>
        <v>#REF!</v>
      </c>
    </row>
    <row r="61" spans="1:19" s="15" customFormat="1" ht="46.15" hidden="1" customHeight="1" x14ac:dyDescent="0.2">
      <c r="A61" s="51" t="s">
        <v>18</v>
      </c>
      <c r="B61" s="52"/>
      <c r="C61" s="52"/>
      <c r="D61" s="46">
        <f t="shared" si="0"/>
        <v>45</v>
      </c>
      <c r="E61" s="46" t="e">
        <f>#REF!+99.75</f>
        <v>#REF!</v>
      </c>
      <c r="G61" s="34"/>
      <c r="K61" s="46">
        <v>1254.03</v>
      </c>
      <c r="L61" s="46">
        <v>1316.31</v>
      </c>
      <c r="M61" s="46">
        <v>1440.87</v>
      </c>
      <c r="O61" s="50">
        <f t="shared" si="1"/>
        <v>0</v>
      </c>
      <c r="P61" s="50">
        <f t="shared" si="1"/>
        <v>3.4186475830161586E-2</v>
      </c>
      <c r="Q61" s="50" t="e">
        <f t="shared" si="1"/>
        <v>#REF!</v>
      </c>
    </row>
    <row r="62" spans="1:19" s="47" customFormat="1" ht="37.5" customHeight="1" x14ac:dyDescent="0.2">
      <c r="A62" s="45" t="s">
        <v>20</v>
      </c>
      <c r="B62" s="46" t="s">
        <v>59</v>
      </c>
      <c r="C62" s="46">
        <f>[1]Тарифы!AG58</f>
        <v>1310.5641510073815</v>
      </c>
      <c r="D62" s="46">
        <f>C62+[1]доставка!H6*0.75</f>
        <v>1372.8441510073815</v>
      </c>
      <c r="E62" s="46">
        <f>C62+[1]доставка!$I$6*0.75</f>
        <v>1497.4041510073814</v>
      </c>
      <c r="F62" s="47" t="e">
        <f>#REF!/#REF!%</f>
        <v>#REF!</v>
      </c>
      <c r="G62" s="48">
        <f>[2]Тарифы!AC55</f>
        <v>1425.9861650406765</v>
      </c>
      <c r="H62" s="49" t="e">
        <f>#REF!-G62</f>
        <v>#REF!</v>
      </c>
      <c r="K62" s="46">
        <v>1254.03</v>
      </c>
      <c r="L62" s="46">
        <v>1316.31</v>
      </c>
      <c r="M62" s="46">
        <v>1440.87</v>
      </c>
      <c r="O62" s="50">
        <f t="shared" si="1"/>
        <v>1.0450819765136252</v>
      </c>
      <c r="P62" s="50">
        <f t="shared" si="1"/>
        <v>1.0429489641553902</v>
      </c>
      <c r="Q62" s="50">
        <f t="shared" si="1"/>
        <v>1.0392361219314592</v>
      </c>
      <c r="S62" s="47">
        <f>C62/[4]СВОД!$G$16</f>
        <v>163.82051887592269</v>
      </c>
    </row>
    <row r="63" spans="1:19" s="15" customFormat="1" ht="32.450000000000003" hidden="1" customHeight="1" x14ac:dyDescent="0.2">
      <c r="A63" s="51" t="s">
        <v>15</v>
      </c>
      <c r="B63" s="52"/>
      <c r="C63" s="52"/>
      <c r="D63" s="52">
        <f t="shared" ref="D63:D92" si="2">C63</f>
        <v>0</v>
      </c>
      <c r="E63" s="46" t="e">
        <f>#REF!+99.75</f>
        <v>#REF!</v>
      </c>
      <c r="G63" s="34"/>
      <c r="K63" s="46">
        <v>1254.03</v>
      </c>
      <c r="L63" s="46">
        <v>1316.31</v>
      </c>
      <c r="M63" s="46">
        <v>1440.87</v>
      </c>
      <c r="O63" s="50">
        <f t="shared" si="1"/>
        <v>0</v>
      </c>
    </row>
    <row r="64" spans="1:19" s="15" customFormat="1" ht="46.15" hidden="1" customHeight="1" x14ac:dyDescent="0.2">
      <c r="A64" s="51" t="s">
        <v>18</v>
      </c>
      <c r="B64" s="52"/>
      <c r="C64" s="52"/>
      <c r="D64" s="52">
        <f t="shared" si="2"/>
        <v>0</v>
      </c>
      <c r="E64" s="46" t="e">
        <f>#REF!+99.75</f>
        <v>#REF!</v>
      </c>
      <c r="G64" s="34"/>
      <c r="K64" s="46">
        <v>1254.03</v>
      </c>
      <c r="L64" s="46">
        <v>1316.31</v>
      </c>
      <c r="M64" s="46">
        <v>1440.87</v>
      </c>
      <c r="O64" s="50">
        <f t="shared" si="1"/>
        <v>0</v>
      </c>
    </row>
    <row r="65" spans="1:19" s="47" customFormat="1" ht="32.450000000000003" customHeight="1" x14ac:dyDescent="0.2">
      <c r="A65" s="53" t="s">
        <v>60</v>
      </c>
      <c r="B65" s="46" t="s">
        <v>59</v>
      </c>
      <c r="C65" s="46">
        <f>[1]Тарифы!AG61</f>
        <v>1070.2933460729894</v>
      </c>
      <c r="D65" s="46">
        <f>C65+[1]доставка!H6*0.25</f>
        <v>1091.0533460729894</v>
      </c>
      <c r="E65" s="46">
        <f>C65+[1]доставка!$I$6*0.25</f>
        <v>1132.5733460729894</v>
      </c>
      <c r="F65" s="47" t="e">
        <f>#REF!/#REF!%</f>
        <v>#REF!</v>
      </c>
      <c r="G65" s="48">
        <f>[2]Тарифы!AC58</f>
        <v>296.60506111977907</v>
      </c>
      <c r="H65" s="49" t="e">
        <f>#REF!-G65</f>
        <v>#REF!</v>
      </c>
      <c r="K65" s="46">
        <v>1027.27</v>
      </c>
      <c r="L65" s="46">
        <v>1048.03</v>
      </c>
      <c r="M65" s="46">
        <v>1089.55</v>
      </c>
      <c r="O65" s="50">
        <f>C65/K65</f>
        <v>1.0418812445345327</v>
      </c>
      <c r="P65" s="50">
        <f>D65/L65</f>
        <v>1.0410516359960968</v>
      </c>
      <c r="Q65" s="50">
        <f>E65/M65</f>
        <v>1.039487261780542</v>
      </c>
      <c r="S65" s="47">
        <f>C65/[4]СВОД!$H$16</f>
        <v>1.7580954467508614E-2</v>
      </c>
    </row>
    <row r="66" spans="1:19" s="15" customFormat="1" ht="32.450000000000003" hidden="1" customHeight="1" x14ac:dyDescent="0.2">
      <c r="A66" s="51" t="s">
        <v>21</v>
      </c>
      <c r="B66" s="52"/>
      <c r="C66" s="52"/>
      <c r="D66" s="52">
        <f t="shared" si="2"/>
        <v>0</v>
      </c>
      <c r="E66" s="52"/>
      <c r="G66" s="34"/>
      <c r="K66" s="46">
        <f>'[3]Прейскурант для утвержденияВКГО'!AG66</f>
        <v>0</v>
      </c>
      <c r="L66" s="46">
        <f>'[3]Прейскурант для утвержденияВКГО'!AH66</f>
        <v>0</v>
      </c>
      <c r="M66" s="46">
        <f>'[3]Прейскурант для утвержденияВКГО'!AI66</f>
        <v>0</v>
      </c>
    </row>
    <row r="67" spans="1:19" s="15" customFormat="1" ht="46.15" hidden="1" customHeight="1" x14ac:dyDescent="0.2">
      <c r="A67" s="51" t="s">
        <v>18</v>
      </c>
      <c r="B67" s="52"/>
      <c r="C67" s="52"/>
      <c r="D67" s="52">
        <f t="shared" si="2"/>
        <v>0</v>
      </c>
      <c r="E67" s="52"/>
      <c r="G67" s="34"/>
      <c r="K67" s="46">
        <f>'[3]Прейскурант для утвержденияВКГО'!AG67</f>
        <v>0</v>
      </c>
      <c r="L67" s="46">
        <f>'[3]Прейскурант для утвержденияВКГО'!AH67</f>
        <v>0</v>
      </c>
      <c r="M67" s="46">
        <f>'[3]Прейскурант для утвержденияВКГО'!AI67</f>
        <v>0</v>
      </c>
    </row>
    <row r="68" spans="1:19" s="47" customFormat="1" ht="32.450000000000003" customHeight="1" x14ac:dyDescent="0.2">
      <c r="A68" s="53" t="s">
        <v>61</v>
      </c>
      <c r="B68" s="46" t="s">
        <v>59</v>
      </c>
      <c r="C68" s="46">
        <f>[1]Тарифы!AG64</f>
        <v>535.14667333560737</v>
      </c>
      <c r="D68" s="46">
        <f>C68+[1]доставка!H6</f>
        <v>618.18667333560734</v>
      </c>
      <c r="E68" s="46">
        <f>C68+[1]доставка!$I$6</f>
        <v>784.26667333560738</v>
      </c>
      <c r="F68" s="47" t="e">
        <f>#REF!/#REF!%</f>
        <v>#REF!</v>
      </c>
      <c r="G68" s="48">
        <f>[2]Тарифы!AC61</f>
        <v>139.74661544084546</v>
      </c>
      <c r="H68" s="49" t="e">
        <f>#REF!-G68</f>
        <v>#REF!</v>
      </c>
      <c r="K68" s="46">
        <v>515.13</v>
      </c>
      <c r="L68" s="46">
        <v>598.16999999999996</v>
      </c>
      <c r="M68" s="46">
        <v>764.25</v>
      </c>
      <c r="O68" s="50">
        <f>C68/K68</f>
        <v>1.0388575181713497</v>
      </c>
      <c r="P68" s="50">
        <f>D68/L68</f>
        <v>1.0334631849400795</v>
      </c>
      <c r="Q68" s="50">
        <f>E68/M68</f>
        <v>1.0261912637691952</v>
      </c>
      <c r="S68" s="47">
        <f>C68/[4]СВОД!$I$16</f>
        <v>2.9971978187254334E-3</v>
      </c>
    </row>
    <row r="69" spans="1:19" s="15" customFormat="1" ht="32.450000000000003" hidden="1" customHeight="1" x14ac:dyDescent="0.2">
      <c r="A69" s="51" t="s">
        <v>22</v>
      </c>
      <c r="B69" s="52"/>
      <c r="C69" s="52"/>
      <c r="D69" s="52">
        <f t="shared" si="2"/>
        <v>0</v>
      </c>
      <c r="E69" s="52"/>
      <c r="G69" s="34"/>
      <c r="K69" s="46">
        <f>'[3]Прейскурант для утвержденияВКГО'!AG69</f>
        <v>0</v>
      </c>
      <c r="L69" s="46">
        <f>'[3]Прейскурант для утвержденияВКГО'!AH69</f>
        <v>0</v>
      </c>
      <c r="M69" s="46">
        <f>'[3]Прейскурант для утвержденияВКГО'!AI69</f>
        <v>0</v>
      </c>
    </row>
    <row r="70" spans="1:19" s="15" customFormat="1" ht="46.15" hidden="1" customHeight="1" x14ac:dyDescent="0.2">
      <c r="A70" s="51" t="s">
        <v>18</v>
      </c>
      <c r="B70" s="52"/>
      <c r="C70" s="52"/>
      <c r="D70" s="52">
        <f t="shared" si="2"/>
        <v>0</v>
      </c>
      <c r="E70" s="52"/>
      <c r="G70" s="34"/>
      <c r="K70" s="46">
        <f>'[3]Прейскурант для утвержденияВКГО'!AG70</f>
        <v>0</v>
      </c>
      <c r="L70" s="46">
        <f>'[3]Прейскурант для утвержденияВКГО'!AH70</f>
        <v>0</v>
      </c>
      <c r="M70" s="46">
        <f>'[3]Прейскурант для утвержденияВКГО'!AI70</f>
        <v>0</v>
      </c>
    </row>
    <row r="71" spans="1:19" s="47" customFormat="1" ht="32.450000000000003" customHeight="1" x14ac:dyDescent="0.2">
      <c r="A71" s="53" t="s">
        <v>62</v>
      </c>
      <c r="B71" s="46" t="s">
        <v>59</v>
      </c>
      <c r="C71" s="46">
        <f>[1]Тарифы!AG67</f>
        <v>404.09034222439357</v>
      </c>
      <c r="D71" s="46">
        <f>C71+[1]доставка!H6</f>
        <v>487.13034222439353</v>
      </c>
      <c r="E71" s="46">
        <f>C71+[1]доставка!$I$6</f>
        <v>653.21034222439357</v>
      </c>
      <c r="F71" s="47" t="e">
        <f>#REF!/#REF!%</f>
        <v>#REF!</v>
      </c>
      <c r="G71" s="48">
        <f>[2]Тарифы!AC64</f>
        <v>105.52295378515269</v>
      </c>
      <c r="H71" s="49" t="e">
        <f>#REF!-G71</f>
        <v>#REF!</v>
      </c>
      <c r="K71" s="46">
        <v>388.97</v>
      </c>
      <c r="L71" s="46">
        <v>472.01</v>
      </c>
      <c r="M71" s="46">
        <v>638.09</v>
      </c>
      <c r="O71" s="50">
        <f>C71/K71</f>
        <v>1.0388727722559414</v>
      </c>
      <c r="P71" s="50">
        <f>D71/L71</f>
        <v>1.0320339446714974</v>
      </c>
      <c r="Q71" s="50">
        <f>E71/M71</f>
        <v>1.0236962532313523</v>
      </c>
      <c r="S71" s="47">
        <f>C71/[4]СВОД!$J$16</f>
        <v>0.12600260125487794</v>
      </c>
    </row>
    <row r="72" spans="1:19" s="15" customFormat="1" ht="32.450000000000003" hidden="1" customHeight="1" x14ac:dyDescent="0.2">
      <c r="A72" s="51" t="s">
        <v>23</v>
      </c>
      <c r="B72" s="52"/>
      <c r="C72" s="52"/>
      <c r="D72" s="52">
        <f t="shared" si="2"/>
        <v>0</v>
      </c>
      <c r="E72" s="52"/>
      <c r="G72" s="34"/>
      <c r="K72" s="46">
        <v>388.97</v>
      </c>
      <c r="L72" s="46">
        <v>472.01</v>
      </c>
      <c r="M72" s="46">
        <v>638.09</v>
      </c>
    </row>
    <row r="73" spans="1:19" s="15" customFormat="1" ht="46.15" hidden="1" customHeight="1" x14ac:dyDescent="0.2">
      <c r="A73" s="51" t="s">
        <v>18</v>
      </c>
      <c r="B73" s="52"/>
      <c r="C73" s="52"/>
      <c r="D73" s="52">
        <f t="shared" si="2"/>
        <v>0</v>
      </c>
      <c r="E73" s="52"/>
      <c r="G73" s="34"/>
      <c r="K73" s="46">
        <v>388.97</v>
      </c>
      <c r="L73" s="46">
        <v>472.01</v>
      </c>
      <c r="M73" s="46">
        <v>638.09</v>
      </c>
    </row>
    <row r="74" spans="1:19" s="47" customFormat="1" ht="32.450000000000003" customHeight="1" x14ac:dyDescent="0.2">
      <c r="A74" s="53" t="s">
        <v>63</v>
      </c>
      <c r="B74" s="46" t="s">
        <v>59</v>
      </c>
      <c r="C74" s="46">
        <f>[1]Тарифы!AG70</f>
        <v>404.09034371511484</v>
      </c>
      <c r="D74" s="46">
        <f>C74+[1]доставка!H6</f>
        <v>487.1303437151148</v>
      </c>
      <c r="E74" s="46">
        <f>C74+[1]доставка!$I$6</f>
        <v>653.21034371511485</v>
      </c>
      <c r="F74" s="47" t="e">
        <f>#REF!/#REF!%</f>
        <v>#REF!</v>
      </c>
      <c r="G74" s="48">
        <f>[2]Тарифы!AC67</f>
        <v>105.52295418021065</v>
      </c>
      <c r="H74" s="49" t="e">
        <f>#REF!-G74</f>
        <v>#REF!</v>
      </c>
      <c r="K74" s="46">
        <v>388.97</v>
      </c>
      <c r="L74" s="46">
        <v>472.01</v>
      </c>
      <c r="M74" s="46">
        <v>638.09</v>
      </c>
      <c r="O74" s="50">
        <f>C74/K74</f>
        <v>1.0388727760884253</v>
      </c>
      <c r="P74" s="50">
        <f>D74/L74</f>
        <v>1.0320339478297385</v>
      </c>
      <c r="Q74" s="50">
        <f>E74/M74</f>
        <v>1.0236962555675764</v>
      </c>
      <c r="S74" s="47">
        <f>C74/[4]СВОД!$K$16</f>
        <v>0.15656348071100923</v>
      </c>
    </row>
    <row r="75" spans="1:19" s="15" customFormat="1" ht="32.450000000000003" hidden="1" customHeight="1" x14ac:dyDescent="0.2">
      <c r="A75" s="51" t="s">
        <v>24</v>
      </c>
      <c r="B75" s="52"/>
      <c r="C75" s="52"/>
      <c r="D75" s="52">
        <f t="shared" si="2"/>
        <v>0</v>
      </c>
      <c r="E75" s="52"/>
      <c r="G75" s="34"/>
      <c r="K75" s="46">
        <f>'[3]Прейскурант для утвержденияВКГО'!AG75</f>
        <v>0</v>
      </c>
      <c r="L75" s="46">
        <f>'[3]Прейскурант для утвержденияВКГО'!AH75</f>
        <v>0</v>
      </c>
      <c r="M75" s="46">
        <f>'[3]Прейскурант для утвержденияВКГО'!AI75</f>
        <v>0</v>
      </c>
    </row>
    <row r="76" spans="1:19" s="15" customFormat="1" ht="46.15" hidden="1" customHeight="1" x14ac:dyDescent="0.2">
      <c r="A76" s="51" t="s">
        <v>18</v>
      </c>
      <c r="B76" s="52"/>
      <c r="C76" s="52"/>
      <c r="D76" s="52">
        <f t="shared" si="2"/>
        <v>0</v>
      </c>
      <c r="E76" s="52"/>
      <c r="G76" s="34"/>
      <c r="K76" s="46">
        <f>'[3]Прейскурант для утвержденияВКГО'!AG76</f>
        <v>0</v>
      </c>
      <c r="L76" s="46">
        <f>'[3]Прейскурант для утвержденияВКГО'!AH76</f>
        <v>0</v>
      </c>
      <c r="M76" s="46">
        <f>'[3]Прейскурант для утвержденияВКГО'!AI76</f>
        <v>0</v>
      </c>
    </row>
    <row r="77" spans="1:19" s="47" customFormat="1" ht="32.450000000000003" customHeight="1" x14ac:dyDescent="0.2">
      <c r="A77" s="53" t="s">
        <v>64</v>
      </c>
      <c r="B77" s="46" t="s">
        <v>59</v>
      </c>
      <c r="C77" s="46">
        <f>[1]Тарифы!AG73</f>
        <v>245.7303410153915</v>
      </c>
      <c r="D77" s="46">
        <f>C77+[1]доставка!H6*0.15</f>
        <v>258.18634101539152</v>
      </c>
      <c r="E77" s="46">
        <f>C77+[1]доставка!$I$6*0.15</f>
        <v>283.0983410153915</v>
      </c>
      <c r="F77" s="47" t="e">
        <f>#REF!/#REF!%</f>
        <v>#REF!</v>
      </c>
      <c r="G77" s="48">
        <f>[2]Тарифы!AC70</f>
        <v>64.169365459202467</v>
      </c>
      <c r="H77" s="49" t="e">
        <f>#REF!-G77</f>
        <v>#REF!</v>
      </c>
      <c r="K77" s="46">
        <f>'[3]Прейскурант для утвержденияВКГО'!AG77</f>
        <v>236.53743486885293</v>
      </c>
      <c r="L77" s="46">
        <v>248.99</v>
      </c>
      <c r="M77" s="46">
        <v>273.91000000000003</v>
      </c>
      <c r="O77" s="50">
        <f>C77/K77</f>
        <v>1.0388644873553969</v>
      </c>
      <c r="P77" s="50">
        <f>D77/L77</f>
        <v>1.0369345797638119</v>
      </c>
      <c r="Q77" s="50">
        <f>E77/M77</f>
        <v>1.0335451097637598</v>
      </c>
      <c r="S77" s="47">
        <f>C77/[4]СВОД!$L$16</f>
        <v>2.2137868559945182</v>
      </c>
    </row>
    <row r="78" spans="1:19" s="15" customFormat="1" ht="32.450000000000003" hidden="1" customHeight="1" x14ac:dyDescent="0.2">
      <c r="A78" s="51" t="s">
        <v>25</v>
      </c>
      <c r="B78" s="52"/>
      <c r="C78" s="52"/>
      <c r="D78" s="52">
        <f t="shared" si="2"/>
        <v>0</v>
      </c>
      <c r="E78" s="52"/>
      <c r="G78" s="34"/>
      <c r="K78" s="46">
        <f>'[3]Прейскурант для утвержденияВКГО'!AG78</f>
        <v>0</v>
      </c>
      <c r="L78" s="46">
        <f>'[3]Прейскурант для утвержденияВКГО'!AH78</f>
        <v>0</v>
      </c>
      <c r="M78" s="46">
        <f>'[3]Прейскурант для утвержденияВКГО'!AI78</f>
        <v>0</v>
      </c>
      <c r="O78" s="50" t="e">
        <f t="shared" ref="O78:O83" si="3">C78/K78</f>
        <v>#DIV/0!</v>
      </c>
    </row>
    <row r="79" spans="1:19" s="15" customFormat="1" ht="46.15" hidden="1" customHeight="1" x14ac:dyDescent="0.2">
      <c r="A79" s="51" t="s">
        <v>18</v>
      </c>
      <c r="B79" s="52"/>
      <c r="C79" s="52"/>
      <c r="D79" s="52">
        <f t="shared" si="2"/>
        <v>0</v>
      </c>
      <c r="E79" s="52"/>
      <c r="G79" s="34"/>
      <c r="K79" s="46">
        <f>'[3]Прейскурант для утвержденияВКГО'!AG79</f>
        <v>0</v>
      </c>
      <c r="L79" s="46">
        <f>'[3]Прейскурант для утвержденияВКГО'!AH79</f>
        <v>0</v>
      </c>
      <c r="M79" s="46">
        <f>'[3]Прейскурант для утвержденияВКГО'!AI79</f>
        <v>0</v>
      </c>
      <c r="O79" s="50" t="e">
        <f t="shared" si="3"/>
        <v>#DIV/0!</v>
      </c>
    </row>
    <row r="80" spans="1:19" s="47" customFormat="1" ht="32.450000000000003" hidden="1" customHeight="1" x14ac:dyDescent="0.2">
      <c r="A80" s="45" t="s">
        <v>26</v>
      </c>
      <c r="B80" s="46" t="s">
        <v>59</v>
      </c>
      <c r="C80" s="46"/>
      <c r="D80" s="46">
        <f t="shared" si="2"/>
        <v>0</v>
      </c>
      <c r="E80" s="46"/>
      <c r="F80" s="47" t="e">
        <f>#REF!/#REF!%</f>
        <v>#REF!</v>
      </c>
      <c r="G80" s="48">
        <f>[2]Тарифы!AC73</f>
        <v>42.779576351698104</v>
      </c>
      <c r="H80" s="49" t="e">
        <f>#REF!-G80</f>
        <v>#REF!</v>
      </c>
      <c r="K80" s="46">
        <f>'[3]Прейскурант для утвержденияВКГО'!AG80</f>
        <v>0</v>
      </c>
      <c r="L80" s="46">
        <f>'[3]Прейскурант для утвержденияВКГО'!AH80</f>
        <v>0</v>
      </c>
      <c r="M80" s="46">
        <f>'[3]Прейскурант для утвержденияВКГО'!AI80</f>
        <v>0</v>
      </c>
      <c r="O80" s="50" t="e">
        <f t="shared" si="3"/>
        <v>#DIV/0!</v>
      </c>
    </row>
    <row r="81" spans="1:19" s="15" customFormat="1" ht="32.450000000000003" hidden="1" customHeight="1" x14ac:dyDescent="0.2">
      <c r="A81" s="51" t="s">
        <v>27</v>
      </c>
      <c r="B81" s="52"/>
      <c r="C81" s="52"/>
      <c r="D81" s="52">
        <f t="shared" si="2"/>
        <v>0</v>
      </c>
      <c r="E81" s="52"/>
      <c r="G81" s="34"/>
      <c r="K81" s="46">
        <f>'[3]Прейскурант для утвержденияВКГО'!AG81</f>
        <v>0</v>
      </c>
      <c r="L81" s="46">
        <f>'[3]Прейскурант для утвержденияВКГО'!AH81</f>
        <v>0</v>
      </c>
      <c r="M81" s="46">
        <f>'[3]Прейскурант для утвержденияВКГО'!AI81</f>
        <v>0</v>
      </c>
      <c r="O81" s="50" t="e">
        <f t="shared" si="3"/>
        <v>#DIV/0!</v>
      </c>
    </row>
    <row r="82" spans="1:19" s="15" customFormat="1" ht="46.15" hidden="1" customHeight="1" x14ac:dyDescent="0.2">
      <c r="A82" s="51" t="s">
        <v>18</v>
      </c>
      <c r="B82" s="52"/>
      <c r="C82" s="52"/>
      <c r="D82" s="52">
        <f t="shared" si="2"/>
        <v>0</v>
      </c>
      <c r="E82" s="52"/>
      <c r="G82" s="34"/>
      <c r="K82" s="46">
        <f>'[3]Прейскурант для утвержденияВКГО'!AG82</f>
        <v>0</v>
      </c>
      <c r="L82" s="46">
        <f>'[3]Прейскурант для утвержденияВКГО'!AH82</f>
        <v>0</v>
      </c>
      <c r="M82" s="46">
        <f>'[3]Прейскурант для утвержденияВКГО'!AI82</f>
        <v>0</v>
      </c>
      <c r="O82" s="50" t="e">
        <f t="shared" si="3"/>
        <v>#DIV/0!</v>
      </c>
    </row>
    <row r="83" spans="1:19" s="47" customFormat="1" ht="32.450000000000003" hidden="1" customHeight="1" x14ac:dyDescent="0.2">
      <c r="A83" s="53" t="s">
        <v>28</v>
      </c>
      <c r="B83" s="46" t="s">
        <v>59</v>
      </c>
      <c r="C83" s="46" t="e">
        <f>#REF!</f>
        <v>#REF!</v>
      </c>
      <c r="D83" s="46"/>
      <c r="E83" s="46"/>
      <c r="F83" s="47" t="e">
        <f>#REF!/#REF!%</f>
        <v>#REF!</v>
      </c>
      <c r="G83" s="48">
        <f>[2]Тарифы!AC76</f>
        <v>6492.181762844617</v>
      </c>
      <c r="H83" s="49" t="e">
        <f>#REF!-G83</f>
        <v>#REF!</v>
      </c>
      <c r="K83" s="46">
        <f>'[3]Прейскурант для утвержденияВКГО'!AG83</f>
        <v>0</v>
      </c>
      <c r="L83" s="46">
        <f>'[3]Прейскурант для утвержденияВКГО'!AH83</f>
        <v>0</v>
      </c>
      <c r="M83" s="46">
        <f>'[3]Прейскурант для утвержденияВКГО'!AI83</f>
        <v>0</v>
      </c>
      <c r="O83" s="50" t="e">
        <f t="shared" si="3"/>
        <v>#REF!</v>
      </c>
    </row>
    <row r="84" spans="1:19" s="15" customFormat="1" ht="32.450000000000003" hidden="1" customHeight="1" x14ac:dyDescent="0.2">
      <c r="A84" s="51" t="s">
        <v>29</v>
      </c>
      <c r="B84" s="52"/>
      <c r="C84" s="52"/>
      <c r="D84" s="52"/>
      <c r="E84" s="52"/>
      <c r="G84" s="34"/>
      <c r="K84" s="46">
        <f>'[3]Прейскурант для утвержденияВКГО'!AG84</f>
        <v>0</v>
      </c>
      <c r="L84" s="46">
        <f>'[3]Прейскурант для утвержденияВКГО'!AH84</f>
        <v>0</v>
      </c>
      <c r="M84" s="46">
        <f>'[3]Прейскурант для утвержденияВКГО'!AI84</f>
        <v>0</v>
      </c>
    </row>
    <row r="85" spans="1:19" s="47" customFormat="1" ht="32.450000000000003" hidden="1" customHeight="1" x14ac:dyDescent="0.2">
      <c r="A85" s="53" t="s">
        <v>30</v>
      </c>
      <c r="B85" s="46" t="s">
        <v>59</v>
      </c>
      <c r="C85" s="46" t="e">
        <f>#REF!</f>
        <v>#REF!</v>
      </c>
      <c r="D85" s="46"/>
      <c r="E85" s="46"/>
      <c r="F85" s="47" t="e">
        <f>#REF!/#REF!%</f>
        <v>#REF!</v>
      </c>
      <c r="G85" s="48">
        <f>[2]Тарифы!AC78</f>
        <v>2225.9842130329334</v>
      </c>
      <c r="H85" s="49" t="e">
        <f>#REF!-G85</f>
        <v>#REF!</v>
      </c>
      <c r="K85" s="46">
        <f>'[3]Прейскурант для утвержденияВКГО'!AG85</f>
        <v>0</v>
      </c>
      <c r="L85" s="46">
        <f>'[3]Прейскурант для утвержденияВКГО'!AH85</f>
        <v>0</v>
      </c>
      <c r="M85" s="46">
        <f>'[3]Прейскурант для утвержденияВКГО'!AI85</f>
        <v>0</v>
      </c>
      <c r="O85" s="50" t="e">
        <f>C85/K85</f>
        <v>#REF!</v>
      </c>
    </row>
    <row r="86" spans="1:19" s="15" customFormat="1" ht="32.450000000000003" hidden="1" customHeight="1" x14ac:dyDescent="0.2">
      <c r="A86" s="51" t="s">
        <v>29</v>
      </c>
      <c r="B86" s="52"/>
      <c r="C86" s="52"/>
      <c r="D86" s="52"/>
      <c r="E86" s="52"/>
      <c r="G86" s="34"/>
      <c r="K86" s="46">
        <f>'[3]Прейскурант для утвержденияВКГО'!AG86</f>
        <v>0</v>
      </c>
      <c r="L86" s="46">
        <f>'[3]Прейскурант для утвержденияВКГО'!AH86</f>
        <v>0</v>
      </c>
      <c r="M86" s="46">
        <f>'[3]Прейскурант для утвержденияВКГО'!AI86</f>
        <v>0</v>
      </c>
    </row>
    <row r="87" spans="1:19" s="47" customFormat="1" ht="32.450000000000003" hidden="1" customHeight="1" x14ac:dyDescent="0.2">
      <c r="A87" s="45" t="s">
        <v>31</v>
      </c>
      <c r="B87" s="46" t="s">
        <v>59</v>
      </c>
      <c r="C87" s="46"/>
      <c r="D87" s="46">
        <f t="shared" si="2"/>
        <v>0</v>
      </c>
      <c r="E87" s="46"/>
      <c r="F87" s="47" t="e">
        <f>#REF!/#REF!%</f>
        <v>#REF!</v>
      </c>
      <c r="G87" s="48">
        <f>[2]Тарифы!AC80</f>
        <v>70.721674970014675</v>
      </c>
      <c r="H87" s="49" t="e">
        <f>#REF!-G87</f>
        <v>#REF!</v>
      </c>
      <c r="K87" s="46">
        <f>'[3]Прейскурант для утвержденияВКГО'!AG87</f>
        <v>0</v>
      </c>
      <c r="L87" s="46">
        <f>'[3]Прейскурант для утвержденияВКГО'!AH87</f>
        <v>0</v>
      </c>
      <c r="M87" s="46">
        <f>'[3]Прейскурант для утвержденияВКГО'!AI87</f>
        <v>0</v>
      </c>
    </row>
    <row r="88" spans="1:19" s="15" customFormat="1" ht="46.15" hidden="1" customHeight="1" x14ac:dyDescent="0.2">
      <c r="A88" s="51" t="s">
        <v>32</v>
      </c>
      <c r="B88" s="52"/>
      <c r="C88" s="52"/>
      <c r="D88" s="52">
        <f t="shared" si="2"/>
        <v>0</v>
      </c>
      <c r="E88" s="52"/>
      <c r="G88" s="34"/>
      <c r="K88" s="46">
        <f>'[3]Прейскурант для утвержденияВКГО'!AG88</f>
        <v>0</v>
      </c>
      <c r="L88" s="46">
        <f>'[3]Прейскурант для утвержденияВКГО'!AH88</f>
        <v>0</v>
      </c>
      <c r="M88" s="46">
        <f>'[3]Прейскурант для утвержденияВКГО'!AI88</f>
        <v>0</v>
      </c>
    </row>
    <row r="89" spans="1:19" s="47" customFormat="1" ht="32.450000000000003" hidden="1" customHeight="1" x14ac:dyDescent="0.2">
      <c r="A89" s="45" t="s">
        <v>33</v>
      </c>
      <c r="B89" s="46" t="s">
        <v>59</v>
      </c>
      <c r="C89" s="46"/>
      <c r="D89" s="46">
        <f t="shared" si="2"/>
        <v>0</v>
      </c>
      <c r="E89" s="46"/>
      <c r="F89" s="47" t="e">
        <f>#REF!/#REF!%</f>
        <v>#REF!</v>
      </c>
      <c r="G89" s="48">
        <f>[2]Тарифы!AC82</f>
        <v>7911.1806859475137</v>
      </c>
      <c r="H89" s="49" t="e">
        <f>#REF!-G89</f>
        <v>#REF!</v>
      </c>
      <c r="K89" s="46">
        <f>'[3]Прейскурант для утвержденияВКГО'!AG89</f>
        <v>0</v>
      </c>
      <c r="L89" s="46">
        <f>'[3]Прейскурант для утвержденияВКГО'!AH89</f>
        <v>0</v>
      </c>
      <c r="M89" s="46">
        <f>'[3]Прейскурант для утвержденияВКГО'!AI89</f>
        <v>0</v>
      </c>
    </row>
    <row r="90" spans="1:19" s="15" customFormat="1" ht="46.15" hidden="1" customHeight="1" x14ac:dyDescent="0.2">
      <c r="A90" s="51" t="s">
        <v>34</v>
      </c>
      <c r="B90" s="52"/>
      <c r="C90" s="52"/>
      <c r="D90" s="52">
        <f t="shared" si="2"/>
        <v>0</v>
      </c>
      <c r="E90" s="52"/>
      <c r="G90" s="34"/>
      <c r="K90" s="46">
        <f>'[3]Прейскурант для утвержденияВКГО'!AG90</f>
        <v>0</v>
      </c>
      <c r="L90" s="46">
        <f>'[3]Прейскурант для утвержденияВКГО'!AH90</f>
        <v>0</v>
      </c>
      <c r="M90" s="46">
        <f>'[3]Прейскурант для утвержденияВКГО'!AI90</f>
        <v>0</v>
      </c>
    </row>
    <row r="91" spans="1:19" s="47" customFormat="1" ht="32.450000000000003" hidden="1" customHeight="1" x14ac:dyDescent="0.2">
      <c r="A91" s="45" t="s">
        <v>65</v>
      </c>
      <c r="B91" s="46" t="s">
        <v>59</v>
      </c>
      <c r="C91" s="46"/>
      <c r="D91" s="46">
        <f t="shared" si="2"/>
        <v>0</v>
      </c>
      <c r="E91" s="46"/>
      <c r="F91" s="47" t="e">
        <f>#REF!/#REF!%</f>
        <v>#REF!</v>
      </c>
      <c r="G91" s="48">
        <f>[2]Тарифы!AC83</f>
        <v>7911.1806859475137</v>
      </c>
      <c r="H91" s="49" t="e">
        <f>#REF!-G91</f>
        <v>#REF!</v>
      </c>
      <c r="K91" s="46">
        <f>'[3]Прейскурант для утвержденияВКГО'!AG91</f>
        <v>0</v>
      </c>
      <c r="L91" s="46">
        <f>'[3]Прейскурант для утвержденияВКГО'!AH91</f>
        <v>0</v>
      </c>
      <c r="M91" s="46">
        <f>'[3]Прейскурант для утвержденияВКГО'!AI91</f>
        <v>0</v>
      </c>
    </row>
    <row r="92" spans="1:19" s="47" customFormat="1" ht="32.450000000000003" hidden="1" customHeight="1" x14ac:dyDescent="0.2">
      <c r="A92" s="45" t="s">
        <v>66</v>
      </c>
      <c r="B92" s="46" t="s">
        <v>59</v>
      </c>
      <c r="C92" s="46"/>
      <c r="D92" s="46">
        <f t="shared" si="2"/>
        <v>0</v>
      </c>
      <c r="E92" s="46"/>
      <c r="F92" s="47" t="e">
        <f>#REF!/#REF!%</f>
        <v>#REF!</v>
      </c>
      <c r="G92" s="48">
        <f>[2]Тарифы!AC84</f>
        <v>0</v>
      </c>
      <c r="H92" s="49" t="e">
        <f>#REF!-G92</f>
        <v>#REF!</v>
      </c>
      <c r="K92" s="46">
        <f>'[3]Прейскурант для утвержденияВКГО'!AG92</f>
        <v>0</v>
      </c>
      <c r="L92" s="46">
        <f>'[3]Прейскурант для утвержденияВКГО'!AH92</f>
        <v>0</v>
      </c>
      <c r="M92" s="46">
        <f>'[3]Прейскурант для утвержденияВКГО'!AI92</f>
        <v>0</v>
      </c>
    </row>
    <row r="93" spans="1:19" s="47" customFormat="1" ht="32.450000000000003" customHeight="1" x14ac:dyDescent="0.2">
      <c r="A93" s="53" t="s">
        <v>67</v>
      </c>
      <c r="B93" s="46" t="s">
        <v>59</v>
      </c>
      <c r="C93" s="46">
        <f>[1]Тарифы!AG90</f>
        <v>431.39337254905467</v>
      </c>
      <c r="D93" s="46">
        <f>C93+[1]доставка!H6</f>
        <v>514.43337254905464</v>
      </c>
      <c r="E93" s="46">
        <f>C93+[1]доставка!$I$6</f>
        <v>680.51337254905468</v>
      </c>
      <c r="G93" s="48"/>
      <c r="H93" s="49"/>
      <c r="K93" s="46">
        <f>'[3]Прейскурант для утвержденияВКГО'!AG93</f>
        <v>413.90085675195792</v>
      </c>
      <c r="L93" s="46">
        <v>496.94</v>
      </c>
      <c r="M93" s="46">
        <v>653.02</v>
      </c>
      <c r="O93" s="50">
        <f t="shared" ref="O93:Q94" si="4">C93/K93</f>
        <v>1.042262574507256</v>
      </c>
      <c r="P93" s="50">
        <f t="shared" si="4"/>
        <v>1.0352021824547322</v>
      </c>
      <c r="Q93" s="50">
        <f t="shared" si="4"/>
        <v>1.0421018843971925</v>
      </c>
      <c r="S93" s="47">
        <f>C93/[4]СВОД!$M$16</f>
        <v>3.7841523907811814</v>
      </c>
    </row>
    <row r="94" spans="1:19" s="47" customFormat="1" ht="32.450000000000003" customHeight="1" x14ac:dyDescent="0.2">
      <c r="A94" s="53" t="s">
        <v>68</v>
      </c>
      <c r="B94" s="46" t="s">
        <v>59</v>
      </c>
      <c r="C94" s="46">
        <f>C74</f>
        <v>404.09034371511484</v>
      </c>
      <c r="D94" s="46">
        <f>D74</f>
        <v>487.1303437151148</v>
      </c>
      <c r="E94" s="46">
        <f>E74</f>
        <v>653.21034371511485</v>
      </c>
      <c r="G94" s="48"/>
      <c r="H94" s="49"/>
      <c r="K94" s="46">
        <f>'[3]Прейскурант для утвержденияВКГО'!AG94</f>
        <v>388.9726700907712</v>
      </c>
      <c r="L94" s="46">
        <v>472.01</v>
      </c>
      <c r="M94" s="46">
        <v>638.09</v>
      </c>
      <c r="O94" s="50">
        <f t="shared" si="4"/>
        <v>1.0388656447786313</v>
      </c>
      <c r="P94" s="50">
        <f t="shared" si="4"/>
        <v>1.0320339478297385</v>
      </c>
      <c r="Q94" s="50">
        <f t="shared" si="4"/>
        <v>1.0236962555675764</v>
      </c>
      <c r="S94" s="47">
        <f>SUM(S50:S93)/11</f>
        <v>16.054608057698022</v>
      </c>
    </row>
    <row r="95" spans="1:19" ht="18.75" x14ac:dyDescent="0.25">
      <c r="A95" s="59" t="s">
        <v>35</v>
      </c>
      <c r="B95" s="59"/>
      <c r="C95" s="59"/>
      <c r="D95" s="59"/>
      <c r="E95" s="59"/>
    </row>
    <row r="96" spans="1:19" ht="18.75" x14ac:dyDescent="0.25">
      <c r="A96" s="54"/>
      <c r="B96" s="54"/>
      <c r="C96" s="54"/>
      <c r="D96" s="54"/>
      <c r="E96" s="54"/>
    </row>
    <row r="97" spans="1:7" ht="25.5" customHeight="1" x14ac:dyDescent="0.2">
      <c r="G97" s="2"/>
    </row>
    <row r="98" spans="1:7" ht="36" customHeight="1" x14ac:dyDescent="0.2">
      <c r="A98" s="26" t="s">
        <v>36</v>
      </c>
      <c r="E98" s="55" t="s">
        <v>37</v>
      </c>
      <c r="G98" s="2"/>
    </row>
    <row r="99" spans="1:7" ht="27.75" customHeight="1" x14ac:dyDescent="0.2">
      <c r="A99" s="56"/>
      <c r="E99" s="57"/>
      <c r="G99" s="2"/>
    </row>
    <row r="100" spans="1:7" ht="24" customHeight="1" x14ac:dyDescent="0.2">
      <c r="A100" s="56" t="s">
        <v>38</v>
      </c>
      <c r="E100" s="55" t="s">
        <v>39</v>
      </c>
      <c r="G100" s="2"/>
    </row>
    <row r="103" spans="1:7" ht="15" customHeight="1" x14ac:dyDescent="0.2">
      <c r="C103" s="58"/>
      <c r="G103" s="2"/>
    </row>
  </sheetData>
  <mergeCells count="6">
    <mergeCell ref="A95:E95"/>
    <mergeCell ref="B1:E1"/>
    <mergeCell ref="B3:E3"/>
    <mergeCell ref="A5:E5"/>
    <mergeCell ref="A13:A16"/>
    <mergeCell ref="A21:A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Прейскурантна ТО ВКГО</vt:lpstr>
      <vt:lpstr>'Прейскурантна ТО ВКГО'!Заголовки_для_печати</vt:lpstr>
      <vt:lpstr>'Прейскурантна ТО ВКГО'!Область_печати</vt:lpstr>
    </vt:vector>
  </TitlesOfParts>
  <Company>Oblgas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МихайловДН</dc:creator>
  <cp:lastModifiedBy>Лисакова Наталья Анатольевна</cp:lastModifiedBy>
  <dcterms:created xsi:type="dcterms:W3CDTF">2017-06-20T07:22:51Z</dcterms:created>
  <dcterms:modified xsi:type="dcterms:W3CDTF">2017-06-20T08:29:00Z</dcterms:modified>
</cp:coreProperties>
</file>